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5"/>
  </bookViews>
  <sheets>
    <sheet name="Balance" sheetId="1" r:id="rId1"/>
    <sheet name="Notas ESF" sheetId="2" r:id="rId2"/>
    <sheet name="ResultFuncion" sheetId="3" r:id="rId3"/>
    <sheet name="PC" sheetId="4" r:id="rId4"/>
    <sheet name="Adic" sheetId="5" r:id="rId5"/>
    <sheet name="RENTA PAGAR RTM" sheetId="6" r:id="rId6"/>
    <sheet name="ERN" sheetId="7" r:id="rId7"/>
    <sheet name="ECP" sheetId="8" r:id="rId8"/>
    <sheet name="EFEMD" sheetId="9" r:id="rId9"/>
  </sheets>
  <definedNames>
    <definedName name="_xlnm._FilterDatabase" localSheetId="1" hidden="1">'Notas ESF'!$B$5:$Q$5</definedName>
    <definedName name="_xlnm.Print_Area" localSheetId="4">'Adic'!$A$1:$F$123</definedName>
    <definedName name="_xlnm.Print_Area" localSheetId="0">'Balance'!$A$1:$G$69</definedName>
    <definedName name="_xlnm.Print_Area" localSheetId="7">'ECP'!$A$1:$L$54</definedName>
    <definedName name="_xlnm.Print_Area" localSheetId="8">'EFEMD'!$A$1:$C$52</definedName>
    <definedName name="_xlnm.Print_Area" localSheetId="1">'Notas ESF'!$A$1:$Q$125</definedName>
    <definedName name="_xlnm.Print_Area" localSheetId="3">'PC'!$A$1:$I$22</definedName>
    <definedName name="_xlnm.Print_Area" localSheetId="5">'RENTA PAGAR RTM'!$A$1:$G$58</definedName>
    <definedName name="_xlnm.Print_Area" localSheetId="2">'ResultFuncion'!$A$1:$I$49</definedName>
  </definedNames>
  <calcPr fullCalcOnLoad="1"/>
</workbook>
</file>

<file path=xl/sharedStrings.xml><?xml version="1.0" encoding="utf-8"?>
<sst xmlns="http://schemas.openxmlformats.org/spreadsheetml/2006/main" count="791" uniqueCount="613">
  <si>
    <t>(Expresado en Nuevos Soles)</t>
  </si>
  <si>
    <t>Notas</t>
  </si>
  <si>
    <t>ACTIVOS</t>
  </si>
  <si>
    <t>PASIVOS Y PATRIMONIO</t>
  </si>
  <si>
    <t>ACTIVOS CORRIENTES</t>
  </si>
  <si>
    <t>PASIVOS CORRIENTES</t>
  </si>
  <si>
    <t>Efectivo y Equivalentes al Efectivo</t>
  </si>
  <si>
    <t>Cuentas por cobrar comerciales y otras cuentas por cobrar</t>
  </si>
  <si>
    <t xml:space="preserve">Cuentas por Pagar Comerciales </t>
  </si>
  <si>
    <t>Inventarios</t>
  </si>
  <si>
    <t>TOTAL PASIVOS CORRIENTES</t>
  </si>
  <si>
    <t>PASIVOS NO CORRIENTES</t>
  </si>
  <si>
    <t xml:space="preserve">TOTAL ACTIVOS CORRIENTES  </t>
  </si>
  <si>
    <t>ACTIVOS NO CORRIENTES</t>
  </si>
  <si>
    <t>TOTAL PASIVOS NO CORRIENTES</t>
  </si>
  <si>
    <t>Propiedades de Inversión</t>
  </si>
  <si>
    <t xml:space="preserve">TOTAL PASIVOS  </t>
  </si>
  <si>
    <t>Propiedades, Planta y Equipo (neto)</t>
  </si>
  <si>
    <t>Activos  intangibles distintos  de la plusvalía</t>
  </si>
  <si>
    <t>PATRIMONIO</t>
  </si>
  <si>
    <t>Activos por impuestos diferidos</t>
  </si>
  <si>
    <t>Capital Emitido</t>
  </si>
  <si>
    <t>Acciones de Inversión</t>
  </si>
  <si>
    <t>TOTAL ACTIVOS NO CORRIENTES</t>
  </si>
  <si>
    <t>Resultados Acumulados</t>
  </si>
  <si>
    <t>TOTAL PATRIMONIO</t>
  </si>
  <si>
    <t>TOTAL DE ACTIVOS</t>
  </si>
  <si>
    <t>TOTAL PASIVO Y PATRIMONIO</t>
  </si>
  <si>
    <t>Ingresos de actividades ordinarias</t>
  </si>
  <si>
    <t xml:space="preserve">Costo de Ventas </t>
  </si>
  <si>
    <t>GANANCIA (PERDIDA) BRUTA</t>
  </si>
  <si>
    <t>Gastos de Administración</t>
  </si>
  <si>
    <t>Otras ganancias (pérdidas)</t>
  </si>
  <si>
    <t>GANANCIA (PERDIDA) POR ACTIVIDADES DE OPERACIÓN</t>
  </si>
  <si>
    <t>Gastos Financieros</t>
  </si>
  <si>
    <t>RESULTADO ANTES DE IMPUESTOS A LAS GANANCIAS</t>
  </si>
  <si>
    <t>GANANCIA (PERDIDA) NETA DE OPERACIONES CONTINUADAS</t>
  </si>
  <si>
    <t xml:space="preserve">Ganancia (pérdida)  procedente de operaciones discontinuadas, neta del impuesto a las ganancias </t>
  </si>
  <si>
    <t>GANANCIA (PERDIDA) NETA DEL EJERCICIO</t>
  </si>
  <si>
    <t xml:space="preserve">ESTADO DE CAMBIO EN EL PATRIMONIO </t>
  </si>
  <si>
    <t>Cuenta</t>
  </si>
  <si>
    <t xml:space="preserve">Capital </t>
  </si>
  <si>
    <t>capital Adicional</t>
  </si>
  <si>
    <t>Superávit de Revaluación</t>
  </si>
  <si>
    <t>Reservas Legales</t>
  </si>
  <si>
    <t>Otras Reservas</t>
  </si>
  <si>
    <t>Diferencia de Conversion</t>
  </si>
  <si>
    <t>Total Patrimonio Neto Atribuible a la matriz</t>
  </si>
  <si>
    <t>Intereses Minoritarios</t>
  </si>
  <si>
    <t>Total Patrimonio Neto</t>
  </si>
  <si>
    <t>Ganancia (Pérdida) Neta del Ejercicio</t>
  </si>
  <si>
    <t xml:space="preserve">       Inmuebles, Maquinaria y Equipo</t>
  </si>
  <si>
    <t xml:space="preserve">       Activos Financieros disponibles para la Venta</t>
  </si>
  <si>
    <t xml:space="preserve">       Ganancia (Pérdida) por Coberturas de Flujo de Efectivo y/o Coberturas de Inversión Neta en un Negocio en el Extranjero </t>
  </si>
  <si>
    <t xml:space="preserve">       Ganancia (Pérdida) por Diferencias de Cambio </t>
  </si>
  <si>
    <t>Ingresos (gastos) reconocidos directamente en Patrimonio</t>
  </si>
  <si>
    <t xml:space="preserve">Transferencias netas de Resultados no Realizados </t>
  </si>
  <si>
    <t>Otras Transferencias netas</t>
  </si>
  <si>
    <t xml:space="preserve">Utilidad (Pérdida) Neta del Ejercicio </t>
  </si>
  <si>
    <t>Total Ingresos y Gastos Reconocidos</t>
  </si>
  <si>
    <t xml:space="preserve">Efecto acumulado de Cambios en Políticas Contables y Corrección de Errores </t>
  </si>
  <si>
    <t xml:space="preserve">Distribuciones o Asignaciones a reservas de utilidades efectuadas en el período </t>
  </si>
  <si>
    <t>Dividendos declarados y Participaciones acordados durante el período</t>
  </si>
  <si>
    <t>Nuevos Aportes de accionistas</t>
  </si>
  <si>
    <t>Reducción de Capital o redención de Acc.  de Inversión</t>
  </si>
  <si>
    <t>Acciones en Tesoreria</t>
  </si>
  <si>
    <t>Capitalización de partidas patrimoniales</t>
  </si>
  <si>
    <t>Incrementos o disminuciones por fusiones o escisiones</t>
  </si>
  <si>
    <t>Conversión a moneda de presentación</t>
  </si>
  <si>
    <t>Variación de Intereses Minoritarios</t>
  </si>
  <si>
    <t>Otros incrementos o disminuciones de las partidas patrimoniales</t>
  </si>
  <si>
    <t>SALDOS AL 1ERO DE ENERO DE 2012</t>
  </si>
  <si>
    <t>SALDOS AL 31 DE DICIEMBRE DE 2012</t>
  </si>
  <si>
    <t>SALDOS AL 1ERO DE ENERO DE 2013</t>
  </si>
  <si>
    <t>SALDOS AL 31 DE DICIEMBRE DEL 2013</t>
  </si>
  <si>
    <t>(expresado en Nuevos Soles)</t>
  </si>
  <si>
    <t>CUENTA</t>
  </si>
  <si>
    <t>2013</t>
  </si>
  <si>
    <t>ACTIVIDADES DE OPERACIÓN</t>
  </si>
  <si>
    <t>Venta de Bienes y Prestación de Servicios (Ingresos Operacionales)</t>
  </si>
  <si>
    <t>Honorarios y Comisiones</t>
  </si>
  <si>
    <t>Intereses y Rendimientos Recibidos (no incluidos en la Actividad de Inversión)</t>
  </si>
  <si>
    <t>Reembolso de Impuestos a las Ganancias</t>
  </si>
  <si>
    <t>Otros Entradas de Efectivo Relativos a la Actividad de Operación</t>
  </si>
  <si>
    <t>Menos:</t>
  </si>
  <si>
    <t>Proveedores de Bienes y Servicios</t>
  </si>
  <si>
    <t>Pagos a y por Cuenta de los Empleados</t>
  </si>
  <si>
    <t>Impuestos a las Ganancias</t>
  </si>
  <si>
    <t>Intereses y Rendimientos (no incluidos en la Actividad de Financiación)</t>
  </si>
  <si>
    <t>Otros Pagos de Efectivo Relativos a la Actividad de Operación</t>
  </si>
  <si>
    <t>Flujos de Efectivo y Equivalente al Efectivo Procedente de (Utilizados en) Actividades de Operación</t>
  </si>
  <si>
    <t>ACTIVIDADES DE INVERSIÓN</t>
  </si>
  <si>
    <t>Venta de Inversiones Financieras</t>
  </si>
  <si>
    <t>Venta de Inmueble, maquinaria y equipo</t>
  </si>
  <si>
    <t>Venta de Activos Intangibles</t>
  </si>
  <si>
    <t>Venta de Otros Activos de largo plazo</t>
  </si>
  <si>
    <t>Otros Cobros de Efectivo Relativos a la Actividad de Inversión</t>
  </si>
  <si>
    <t xml:space="preserve">Compra de Inversiones Financieras </t>
  </si>
  <si>
    <t>Compra de Inmueble, maquinaria y equipo</t>
  </si>
  <si>
    <t>Compra de Activos Intangibles</t>
  </si>
  <si>
    <t>Compra de Otros Activos de largo plazo</t>
  </si>
  <si>
    <t>Otros Pagos de Efectivo Relativos a la Actividad de Inversión</t>
  </si>
  <si>
    <t>Flujos de Efectivo y Equivalente al Efectivo Procedente de (Utilizados en) Actividades de Inversión</t>
  </si>
  <si>
    <t>ACTIVIDADES DE FINANCIAMIENTO</t>
  </si>
  <si>
    <t>Emisión de Acciones y Nuevos Aportes</t>
  </si>
  <si>
    <t>Venta de Acciones Propias (Acciones en Tesoreria)</t>
  </si>
  <si>
    <t>Otros Cobros de Efectivo Relativos a la Actividad de Financiación</t>
  </si>
  <si>
    <t>Amortización o pago de Obligaciones Financieras a Corto Plazo</t>
  </si>
  <si>
    <t>Amortización o pago de Obligaciones Financieras  a Largo Plazo</t>
  </si>
  <si>
    <t>Dividendos Pagados</t>
  </si>
  <si>
    <t>Otros Pagos de Efectivo Relativos a la Actividad de Financiación</t>
  </si>
  <si>
    <t>Flujos de Efectivo y Equivalente al Efectivo Procedente de (Utilizados en) Actividades de Financiación</t>
  </si>
  <si>
    <t>Aumento (Disminución) Neto de Efectivo y Equivalente al Efectivo, antes de las Variaciones en las Tasas de Cambio</t>
  </si>
  <si>
    <t>Efectos de las Variaciones en las Tasas de Cambio sobre el Efectivo y Equivalentes al Efectivo</t>
  </si>
  <si>
    <t>Aumento (Disminución) Neto de Efectivo y Equivalente al Efectivo</t>
  </si>
  <si>
    <t>Efectivo y Equivalente al Efectivo al Inicio del Ejercicio</t>
  </si>
  <si>
    <t>Efectivo y Equivalente al Efectivo al Finalizar el Ejercicio</t>
  </si>
  <si>
    <t>Estado de Flujos de Efectivo</t>
  </si>
  <si>
    <t>Método Directo</t>
  </si>
  <si>
    <t>TOTAL</t>
  </si>
  <si>
    <t xml:space="preserve">Otros Gastos </t>
  </si>
  <si>
    <t>Excedente de revaluacion</t>
  </si>
  <si>
    <t>Activos biológicos</t>
  </si>
  <si>
    <t>Obligaciones Financieras.</t>
  </si>
  <si>
    <t>Gastos de Ventas</t>
  </si>
  <si>
    <t>ACCIONES</t>
  </si>
  <si>
    <t>%</t>
  </si>
  <si>
    <t xml:space="preserve">  Ventas netas de Mercaderias             </t>
  </si>
  <si>
    <t xml:space="preserve">      Compras de Mercaderias              </t>
  </si>
  <si>
    <t xml:space="preserve">      Variaci¢n de Mercaderias            </t>
  </si>
  <si>
    <t xml:space="preserve">      MARGEN COMERCIAL                    </t>
  </si>
  <si>
    <t xml:space="preserve">  Ventas netas de Productos               </t>
  </si>
  <si>
    <t xml:space="preserve">  Producci¢n almacenada                   </t>
  </si>
  <si>
    <t xml:space="preserve">  Producci¢n Inmovilizada                 </t>
  </si>
  <si>
    <t xml:space="preserve">      PRODUCCION DEL EJERCICIO            </t>
  </si>
  <si>
    <t xml:space="preserve">                                          </t>
  </si>
  <si>
    <t xml:space="preserve">  Consumo :                               </t>
  </si>
  <si>
    <t xml:space="preserve">      Compra materias primas y aux.       </t>
  </si>
  <si>
    <t xml:space="preserve">      Compra suministros diversos         </t>
  </si>
  <si>
    <t xml:space="preserve">      Variaci¢n de materias primas y aux. </t>
  </si>
  <si>
    <t xml:space="preserve">      Variacion existencias sum.diversos  </t>
  </si>
  <si>
    <t xml:space="preserve">      VALOR AGREGADO                      </t>
  </si>
  <si>
    <t xml:space="preserve">     - Servicios prestados por terceros   </t>
  </si>
  <si>
    <t xml:space="preserve">       VALOR AGREGADO                     </t>
  </si>
  <si>
    <t xml:space="preserve">  Cargas de personal                      </t>
  </si>
  <si>
    <t xml:space="preserve">  Tributos                                </t>
  </si>
  <si>
    <t xml:space="preserve">       EXCEDENTE BRUTO DE EXPLOTACION     </t>
  </si>
  <si>
    <t xml:space="preserve">     - Cargas diversas de gesti¢n         </t>
  </si>
  <si>
    <t xml:space="preserve">     - Provisiones del ejercicio          </t>
  </si>
  <si>
    <t xml:space="preserve">     - Ingresos diversos (inc. desc.)     </t>
  </si>
  <si>
    <t xml:space="preserve">       RESULTADO DE EXPLOTACION           </t>
  </si>
  <si>
    <t xml:space="preserve">     + Ingresos financieros               </t>
  </si>
  <si>
    <t xml:space="preserve">     + Ingresos excepcionales             </t>
  </si>
  <si>
    <t xml:space="preserve">     - Cargas excepcionales               </t>
  </si>
  <si>
    <t xml:space="preserve">     - Cargas financieras                 </t>
  </si>
  <si>
    <t xml:space="preserve">       RESULTADO ANTES DE PAR. E IMP.     </t>
  </si>
  <si>
    <t xml:space="preserve">     - Rei del ejercicio                  </t>
  </si>
  <si>
    <t xml:space="preserve">       RESULTADO DEL EJERCICIO            </t>
  </si>
  <si>
    <t>ESTADO DE RESULTADOS POR NATURALEZA</t>
  </si>
  <si>
    <t>ESTADO DE RESULTADOS POR FUNCION</t>
  </si>
  <si>
    <t>(Expresado en Soles)</t>
  </si>
  <si>
    <t>Gastos Contratados por Anticipado</t>
  </si>
  <si>
    <t>ESSALUD</t>
  </si>
  <si>
    <t>IMPUESTO A LA RENTA</t>
  </si>
  <si>
    <t xml:space="preserve">     - Impuesto a la renta 15% Agrario.               </t>
  </si>
  <si>
    <t xml:space="preserve">Resultado Neto del ejercicio </t>
  </si>
  <si>
    <t>Otras Cuentas por Pagar LP</t>
  </si>
  <si>
    <t>PAGOS A CUENTA MENSUAL</t>
  </si>
  <si>
    <t>PERIODO
TRIBUTARIO</t>
  </si>
  <si>
    <t>MES DE
PAGO</t>
  </si>
  <si>
    <t>COMPENSAC
SALDO A FAVOR</t>
  </si>
  <si>
    <t>ITAN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</si>
  <si>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</si>
  <si>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</si>
  <si>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</si>
  <si>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</si>
  <si>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</si>
  <si>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</si>
  <si>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</si>
  <si>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</si>
  <si>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</si>
  <si>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</si>
  <si>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</si>
  <si>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</si>
  <si>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</si>
  <si>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PERDIDA O GANANCIA SEGUN BALANCE</t>
  </si>
  <si>
    <t>ADICIONES</t>
  </si>
  <si>
    <t>MAS ADICIONES</t>
  </si>
  <si>
    <t>CARGAS EXCEPCIONALES</t>
  </si>
  <si>
    <t>Mayor depreciación como consecuencia de Revaluaciones Voluntarias</t>
  </si>
  <si>
    <t xml:space="preserve">Base Legal: Inc. i) del art. 44º </t>
  </si>
  <si>
    <t>A</t>
  </si>
  <si>
    <t>Depreciaciones de activo fijo en exceso. Base Legal: Inc. f) del art.</t>
  </si>
  <si>
    <t>37º , 39º y 40º de la Ley del I. Renta y el  art. 22º del Reglamento.</t>
  </si>
  <si>
    <t>B</t>
  </si>
  <si>
    <t>Mermas y Desmedros de Existencias no sustentados</t>
  </si>
  <si>
    <t>Base Legal: Inc. f) del art. 37º de la Ley del Impuesto a la Renta.</t>
  </si>
  <si>
    <t>C</t>
  </si>
  <si>
    <t>Adiciones por Arrendamiento Financiero</t>
  </si>
  <si>
    <t>Base Legal: D.Leg. 299 y modificatorias</t>
  </si>
  <si>
    <t>D</t>
  </si>
  <si>
    <t>Amortización de llaves, marcas, patentes, procedimientos de fabrica-</t>
  </si>
  <si>
    <t>ción, juanillos y otros activos intangibles similares.</t>
  </si>
  <si>
    <t>Base Legal: Inc. g) del art. 44º de la Ley del Impuesto a la Renta.</t>
  </si>
  <si>
    <t>E</t>
  </si>
  <si>
    <t xml:space="preserve">Base Legal: Art. 63º de la Ley del Impuesto a la Renta. </t>
  </si>
  <si>
    <t>F</t>
  </si>
  <si>
    <t>Gastos Personales y del sustento del contribuyente y de sus familiares</t>
  </si>
  <si>
    <t>Base Legal: Inc. a) del art. 44º de la Ley del Impuesto a la Renta.</t>
  </si>
  <si>
    <t>G</t>
  </si>
  <si>
    <t>El Impuesto a la Renta . Base legal: inc. b) del art. 44º de la Ley del I.R.</t>
  </si>
  <si>
    <t>H</t>
  </si>
  <si>
    <t>Multas, recargos, interéses moratorios y sanciones.</t>
  </si>
  <si>
    <t>Base Legal: Inc. c) del art. 44º de la Ley del Impuesto a la Renta.</t>
  </si>
  <si>
    <t>I</t>
  </si>
  <si>
    <t>Donaciones y cualquier acto de liberalidad.</t>
  </si>
  <si>
    <t>Base legal: Inc. d) del art. 44º de la Ley del impuesto a la Renta.</t>
  </si>
  <si>
    <t>J</t>
  </si>
  <si>
    <t>Base legal: inc. e) del art. 44º y art. 41º de la ley del I. a la Renta</t>
  </si>
  <si>
    <t>K</t>
  </si>
  <si>
    <t>Base Legal: Inc. f) del art. 44º de la Ley del Impuesto a la Renta.</t>
  </si>
  <si>
    <t>L</t>
  </si>
  <si>
    <t>Base legal: inc. h) del art. 44º de la ley del Impuesto a la Renta</t>
  </si>
  <si>
    <t>M</t>
  </si>
  <si>
    <t>bantes de pago. Base legal: inc. j) del art.44º de  la Ley del I.R.</t>
  </si>
  <si>
    <t>N</t>
  </si>
  <si>
    <t>Impuesto General a las Ventas que grava el retiro de bienes.</t>
  </si>
  <si>
    <t>Base legal: Inc. k) art. 44º de la Ley del I. a la Renta.</t>
  </si>
  <si>
    <t>Ñ</t>
  </si>
  <si>
    <t>Impuesto a la Renta de Terceros asumido por el contribuyente</t>
  </si>
  <si>
    <t>Base legal: Art. 47º de la Ley del Impuesto a la Renta.</t>
  </si>
  <si>
    <t>O</t>
  </si>
  <si>
    <t>Base legal: inc. a) del art. 37º de la Ley del Impuesto a la Renta.</t>
  </si>
  <si>
    <t>P</t>
  </si>
  <si>
    <t xml:space="preserve">Base legal: Inc. i) del art. 37º de la Ley del Impuesto a la Renta e </t>
  </si>
  <si>
    <t>inc. g) del art. 21º del Reglamento.</t>
  </si>
  <si>
    <t>Q</t>
  </si>
  <si>
    <t>inciso f) del art. 21º del Reglamento.</t>
  </si>
  <si>
    <t>R</t>
  </si>
  <si>
    <t>Exceso de Remuneraciones al Directorio (6% de la Utilidad Comer-</t>
  </si>
  <si>
    <t>cial. Base Legal: inc. m) art. 37º Ley del I.R. E inc. l) art. 21º Rgm.</t>
  </si>
  <si>
    <t>S</t>
  </si>
  <si>
    <t>Exc. Gastos de Representación 0.5% Ing. Brutos, límite 40 UIT</t>
  </si>
  <si>
    <t>Base legal: Inc. q) art. 37º de la Ley I. R. e inc. m) art. 21º Rgmto.</t>
  </si>
  <si>
    <t>T</t>
  </si>
  <si>
    <t>Exceso de Viáticos cargados a gastos.</t>
  </si>
  <si>
    <t>Base Legal: inc. r) art. 377 de la Ley I. R. y art. 21º del Rgmto.</t>
  </si>
  <si>
    <t>U</t>
  </si>
  <si>
    <t>Exceso de Gastos sustentados con Boleta de Venta</t>
  </si>
  <si>
    <t>Base legal: art. 37º ley del I. Renta e incis. ñ) art. 21º Rgmto.</t>
  </si>
  <si>
    <t>V</t>
  </si>
  <si>
    <t>Gastos no devengados cargados a resultados</t>
  </si>
  <si>
    <t>W</t>
  </si>
  <si>
    <t>W1</t>
  </si>
  <si>
    <t>Base legal: Inc. a) del art. 57º de la Ley del Impuesto a la Renta</t>
  </si>
  <si>
    <t>Gastos de ejercicios anteriores.</t>
  </si>
  <si>
    <t>X</t>
  </si>
  <si>
    <t xml:space="preserve">Redondeos en pagos </t>
  </si>
  <si>
    <t>art. 37º inc. d) Ley Imp. Renta</t>
  </si>
  <si>
    <t>Enajenación de Bienes de Activo Fijo</t>
  </si>
  <si>
    <t>ACM DEPREC. REVALUACION VOLUNTARIA</t>
  </si>
  <si>
    <t>AUTOREPARO</t>
  </si>
  <si>
    <t>Y</t>
  </si>
  <si>
    <t>TOTAL ADICIONES</t>
  </si>
  <si>
    <t>DEDUCCIONES PARA DETERMINAR LA RENTA IMPONIBLE</t>
  </si>
  <si>
    <t>Depreciación del Activo Fijo.</t>
  </si>
  <si>
    <t>Base legal: Inc. f) del art. 37º, 39º y 40º de la Ley del I.R. y art.22º</t>
  </si>
  <si>
    <t>del Reglamento.</t>
  </si>
  <si>
    <t>Z</t>
  </si>
  <si>
    <t>Deducciones por Arrendamiento Financiero</t>
  </si>
  <si>
    <t>Base Legal art. 19º del D.Leg. 299º y D.Supremo 559-84-EFC.</t>
  </si>
  <si>
    <t>AB</t>
  </si>
  <si>
    <t>Amortiz. De llaves, marcas, patentes, procedimientos de fabrica-</t>
  </si>
  <si>
    <t>Base Legal: Inc. g) art. 44º Ley del I.R. e inc. a) art. 25º del Rgmto.</t>
  </si>
  <si>
    <t>AC</t>
  </si>
  <si>
    <t>Deducciones para lo señalado en art. 63º en empresas de cons-</t>
  </si>
  <si>
    <t>trucció o similares</t>
  </si>
  <si>
    <t>Base legal: art. 63º de la ley I.R. y art. 36º del Rgmto.</t>
  </si>
  <si>
    <t>AD</t>
  </si>
  <si>
    <t>Dividendos percibidos</t>
  </si>
  <si>
    <t xml:space="preserve">Articulo 24-B del TUO de la ley del IR </t>
  </si>
  <si>
    <t>AE</t>
  </si>
  <si>
    <t>Ingresos Financieros Exonerados neto.</t>
  </si>
  <si>
    <t>Base legal: art. 37º de la Ley del I Rta. e inc. p) del art. 21º Rgmto.</t>
  </si>
  <si>
    <t>AF</t>
  </si>
  <si>
    <t xml:space="preserve">Deducciones por personal con discapacidad empleado </t>
  </si>
  <si>
    <t>Base Legal: art 37º del TUO de la ley IR</t>
  </si>
  <si>
    <t>AG</t>
  </si>
  <si>
    <t xml:space="preserve">Ajuste por aplicación de las normas de precios de transferencia </t>
  </si>
  <si>
    <t>AH</t>
  </si>
  <si>
    <t>Otros</t>
  </si>
  <si>
    <t>Vacaciones Adicionadas 2016</t>
  </si>
  <si>
    <t>AI</t>
  </si>
  <si>
    <t xml:space="preserve">Vacaciones Aceptadas como Gasto 2014 -B.L. </t>
  </si>
  <si>
    <t>D.L.299 Arrendamiento Financiero</t>
  </si>
  <si>
    <t>TOTAL DEDUCCIONES</t>
  </si>
  <si>
    <t>TOTAL RENTA IMPONIBLE</t>
  </si>
  <si>
    <t>RENTA O PERDIDA NETA DEL EJERCICIO</t>
  </si>
  <si>
    <t>MENOS PERDIDA COMPENSABLE AJUSTADA</t>
  </si>
  <si>
    <t>RENTA NETA</t>
  </si>
  <si>
    <t xml:space="preserve">MENOS PARTICIPACION DE UTILIDADES  ART 4 DL 892-10% </t>
  </si>
  <si>
    <t>COEFICIENTE RENTA</t>
  </si>
  <si>
    <t xml:space="preserve">Otros Ingresos </t>
  </si>
  <si>
    <t>Costos y/o gastos pagados sin utilizar los medios de pago a que se refiere la ley del ITF .B.L. art. 8 - ley 28194</t>
  </si>
  <si>
    <t>Ley que aprueba las Normas de Promoción del Sector Agrario LEY Nº 27360</t>
  </si>
  <si>
    <t>10110001</t>
  </si>
  <si>
    <t>CAJA M.N.</t>
  </si>
  <si>
    <t>10410001</t>
  </si>
  <si>
    <t>BANCO DE CREDITO SOLES</t>
  </si>
  <si>
    <t>12120001</t>
  </si>
  <si>
    <t>FACTURAS POR COBRAR EMITIDAS CARTERA TERCEROS M.N.</t>
  </si>
  <si>
    <t/>
  </si>
  <si>
    <t>20111001</t>
  </si>
  <si>
    <t>40111001</t>
  </si>
  <si>
    <t>40171001</t>
  </si>
  <si>
    <t>40310001</t>
  </si>
  <si>
    <t>40320001</t>
  </si>
  <si>
    <t>ONP</t>
  </si>
  <si>
    <t>42120001</t>
  </si>
  <si>
    <t>45110004</t>
  </si>
  <si>
    <t>45511004</t>
  </si>
  <si>
    <t>50110001</t>
  </si>
  <si>
    <t>59110001</t>
  </si>
  <si>
    <t>TOTALES</t>
  </si>
  <si>
    <t>Cuentas por Cobrar Comerciales (neto)</t>
  </si>
  <si>
    <t>PAGO: RENTA
3RA CATEG.</t>
  </si>
  <si>
    <t>Agregados para lo señalado en el art. 63º en empresas de construcción o similares.</t>
  </si>
  <si>
    <t>N.1</t>
  </si>
  <si>
    <t>Base Legal: inciso v) del artículo 37º del TUO de la Ley del Impuesto a la Renta.</t>
  </si>
  <si>
    <t>Gastos o costos de segunda, cuarta o quinta categoría que no cumplen condiciones establecidas en la LIR y en el Rglamto.</t>
  </si>
  <si>
    <t>Impuesto a la Renta</t>
  </si>
  <si>
    <t xml:space="preserve">Capital Adicional </t>
  </si>
  <si>
    <t>10110002</t>
  </si>
  <si>
    <t>CAJA M.E.</t>
  </si>
  <si>
    <t>42120002</t>
  </si>
  <si>
    <t>45110005</t>
  </si>
  <si>
    <t>25110001</t>
  </si>
  <si>
    <t>37310006</t>
  </si>
  <si>
    <t xml:space="preserve">Estado de Situación Financiera </t>
  </si>
  <si>
    <t>Sobregiros Bancarios</t>
  </si>
  <si>
    <t>Otras Cuentas por Pagar a Partes Relacionadas</t>
  </si>
  <si>
    <t>Impuesto a la Renta y Participaciones Corrientes</t>
  </si>
  <si>
    <t>Pasivos Mantenidos para la Venta</t>
  </si>
  <si>
    <t>Provisiones</t>
  </si>
  <si>
    <t>PDT ORIGINAL</t>
  </si>
  <si>
    <t>MES</t>
  </si>
  <si>
    <t>VENTAS</t>
  </si>
  <si>
    <t>Exceso de gasto de movilidad de trabajadores.</t>
  </si>
  <si>
    <t>Base Legal: inciso a.1) del artículo 37º del TUO de la Ley del Impuesto a la Renta.</t>
  </si>
  <si>
    <t>Exceso de gasto por aporte voluntario con fin previsional de los trabajadores dependientes.</t>
  </si>
  <si>
    <t>Base Legal: inciso a.2) del artículo 37º del TUO de la Ley del Impuesto a la Renta.</t>
  </si>
  <si>
    <t>Bonificaciones, gratificaciones y retrib. acordados al personal no pagados en el ejercicio.</t>
  </si>
  <si>
    <t>Base Legal: inciso i) del artículo 37º del TUO de la Ley del Impuesto a la Renta.</t>
  </si>
  <si>
    <t>Exceso de gastos recreativos (0.5% de los ingresos netos; límite máximo de 40 UIT)..</t>
  </si>
  <si>
    <t>Base Legal: inciso ll) del artículo 37º del TUO de la Ley del Impuesto a la Renta.</t>
  </si>
  <si>
    <t>Exceso de valor de mercado de remuneraciones que corresponde a titular de EIRL,accionista, socios o asociados.</t>
  </si>
  <si>
    <t>Base Legal: inciso n) del artículo 37º del TUO de la Ley del Impuesto a la Renta.</t>
  </si>
  <si>
    <t>Exceso de valor de mercado de cónyuge, concubino o parientes hasta 4to. grado consanguinidad/2do. afinidad.</t>
  </si>
  <si>
    <t>Base Legal: inciso ñ) del artículo 37º del TUO de la Ley del Impuesto a la Renta.</t>
  </si>
  <si>
    <t>Gastos por premios, en dinero o en especie que no cumplen condiciones establecidas en la LIR.</t>
  </si>
  <si>
    <t>Base Legal: inciso u) del artículo 37º del TUO de la Ley del Impuesto a la Renta.</t>
  </si>
  <si>
    <t>Gastos incurridos en vehículos de las categorías A2, A3 y A4 que no cumplen condiciones establecidas en la LIR y en el Rglmto.</t>
  </si>
  <si>
    <t>Base Legal: inciso w) del artículo 37º del TUO de la Ley del Impuesto a la Renta.</t>
  </si>
  <si>
    <t>El IGV, el IPM y el ISC que graven el retiro de bienes.</t>
  </si>
  <si>
    <t>Base Legal: inciso k) del artículo 44º del TUO de la Ley del Impuesto a la Renta</t>
  </si>
  <si>
    <t>A1</t>
  </si>
  <si>
    <t>A2</t>
  </si>
  <si>
    <t>A3</t>
  </si>
  <si>
    <t>A4</t>
  </si>
  <si>
    <t>A5</t>
  </si>
  <si>
    <t>A6</t>
  </si>
  <si>
    <t>A7</t>
  </si>
  <si>
    <t>Saldo a Favor</t>
  </si>
  <si>
    <t xml:space="preserve">POR PAGAR o SALDO A FAVOR </t>
  </si>
  <si>
    <t xml:space="preserve">DETERMINACION DEL COEFICIENTE EL IMPUESTO A LA RENTA PARA EL EJERCICIO </t>
  </si>
  <si>
    <t>DEBE</t>
  </si>
  <si>
    <t>HABER</t>
  </si>
  <si>
    <t>Castigos por deudas incobrables que incumplen con los requisitos legales.</t>
  </si>
  <si>
    <t>Provisiones por deudas de cobranza dudosa que incumplen con los requisitos legales.</t>
  </si>
  <si>
    <t xml:space="preserve">Parte que exceda  del porcentaje usual de comisiones mercantiles originadas en el exterior. </t>
  </si>
  <si>
    <t>La parte de los interéses que no excede el monto de los ingresos por interéses exonerados.</t>
  </si>
  <si>
    <t>Sumas invertidas en adquisición de bienes o mejoras de carácter permanente, cargado a gastos.</t>
  </si>
  <si>
    <t>Otros Activos (I Renta, ITAN)</t>
  </si>
  <si>
    <t>TOTAL PAGOS A CUENTA DEL IMPUESTO A LA RENTA</t>
  </si>
  <si>
    <t>IMPUESTO A LA RENTA 29.5%</t>
  </si>
  <si>
    <t>DESCRICION</t>
  </si>
  <si>
    <t>MON</t>
  </si>
  <si>
    <t>TIP_ENT</t>
  </si>
  <si>
    <t>ENTIDAD</t>
  </si>
  <si>
    <t>TD</t>
  </si>
  <si>
    <t>SERIE</t>
  </si>
  <si>
    <t>NUMERO</t>
  </si>
  <si>
    <t>FECHA</t>
  </si>
  <si>
    <t>CP</t>
  </si>
  <si>
    <t>FECVENC</t>
  </si>
  <si>
    <t>VR</t>
  </si>
  <si>
    <t>SEGURO SOCIAL DE SALUD</t>
  </si>
  <si>
    <t>DEBEX</t>
  </si>
  <si>
    <t>HABERX</t>
  </si>
  <si>
    <t>02</t>
  </si>
  <si>
    <t>03</t>
  </si>
  <si>
    <t>01</t>
  </si>
  <si>
    <t>06</t>
  </si>
  <si>
    <t>18</t>
  </si>
  <si>
    <t>21110001</t>
  </si>
  <si>
    <t>24110001</t>
  </si>
  <si>
    <t>MOTO (CAJA) PARA TRANSFORMACION</t>
  </si>
  <si>
    <t>25241001</t>
  </si>
  <si>
    <t>37310005</t>
  </si>
  <si>
    <t>INTERESES POR DEVENGAR_SCOTIABANK</t>
  </si>
  <si>
    <t>33611001</t>
  </si>
  <si>
    <t>EQUIPO DE COMPUTO</t>
  </si>
  <si>
    <t>33611002</t>
  </si>
  <si>
    <t>EQUIPOS DE OFICINA DIVERSOS</t>
  </si>
  <si>
    <t>33611003</t>
  </si>
  <si>
    <t>33511001</t>
  </si>
  <si>
    <t>MUEBLES DE OFICINA</t>
  </si>
  <si>
    <t>33511002</t>
  </si>
  <si>
    <t>MUEBLES DIVERSOS PRODUCCION</t>
  </si>
  <si>
    <t>INSTITUCIONES FINANCIERAS M.N. SCOTIABANK</t>
  </si>
  <si>
    <t>INTERESES PRESTAMOS_SCOTIABANK</t>
  </si>
  <si>
    <t>10410003</t>
  </si>
  <si>
    <t>BANCO CONTINENTAL SOLES</t>
  </si>
  <si>
    <t>EQUIPOS DE  TALLER Y SOLDADURA</t>
  </si>
  <si>
    <t>INTERESES POR DEVENGAR_BBVA</t>
  </si>
  <si>
    <t>42210002</t>
  </si>
  <si>
    <t>INSTITUCIONES FINANCIERAS M.N. BBVA</t>
  </si>
  <si>
    <t>45511005</t>
  </si>
  <si>
    <t>INTERESES PRESTAMOS_BBVA</t>
  </si>
  <si>
    <t>OFICINA DE NORMALIZACION PREVISIONAL ONP</t>
  </si>
  <si>
    <t>AFP HABITAT S.A.</t>
  </si>
  <si>
    <t>AFP INTEGRA S A</t>
  </si>
  <si>
    <t>FC06</t>
  </si>
  <si>
    <t>SUNAT</t>
  </si>
  <si>
    <t>10410002</t>
  </si>
  <si>
    <t>BANCO DE CREDITO DOLARES</t>
  </si>
  <si>
    <t>10410007</t>
  </si>
  <si>
    <t>INTERBANK SOLES</t>
  </si>
  <si>
    <t>10710001</t>
  </si>
  <si>
    <t>BANCO DE LA NACION</t>
  </si>
  <si>
    <t>33311001</t>
  </si>
  <si>
    <t>37310003</t>
  </si>
  <si>
    <t>INTERESES POR DEVENGAR_INTERBANK</t>
  </si>
  <si>
    <t>37310007</t>
  </si>
  <si>
    <t>INTERESES POR DEVENGAR_BCP</t>
  </si>
  <si>
    <t>45110001</t>
  </si>
  <si>
    <t>INSTITUCIONES FINANCIERAS M.N._SULLANA</t>
  </si>
  <si>
    <t>45110002</t>
  </si>
  <si>
    <t>INSTITUCIONES FINANCIERAS M.N._INTERBANK</t>
  </si>
  <si>
    <t>45110006</t>
  </si>
  <si>
    <t>INSTITUCIONES FINANCIERAS M.N. BCP</t>
  </si>
  <si>
    <t>45511001</t>
  </si>
  <si>
    <t>INTERESES PRESTAMOS_CAJA SULLANA</t>
  </si>
  <si>
    <t>45511002</t>
  </si>
  <si>
    <t>INTERESES PRESTAMOS_INTERBANK</t>
  </si>
  <si>
    <t>45511006</t>
  </si>
  <si>
    <t>INTERESES PRESTAMOS_BCP</t>
  </si>
  <si>
    <t>52210001</t>
  </si>
  <si>
    <t>VARIACION %</t>
  </si>
  <si>
    <t>VARIACION S/</t>
  </si>
  <si>
    <t>Las asignaciones destinadas a la constitución de reservas o provisiones cuya deducción no admite la Ley del Imp. a la Renta.</t>
  </si>
  <si>
    <t xml:space="preserve">Base legal: </t>
  </si>
  <si>
    <t>EB01</t>
  </si>
  <si>
    <t>41711001</t>
  </si>
  <si>
    <t>AFP INTEGRA</t>
  </si>
  <si>
    <t>41713001</t>
  </si>
  <si>
    <t>AFP HÁBITAT</t>
  </si>
  <si>
    <t>41714001</t>
  </si>
  <si>
    <t>AFP PROFUTURO</t>
  </si>
  <si>
    <t>PROFUTURO AFP</t>
  </si>
  <si>
    <t>WAN XIN GROUP E.I.R.L.</t>
  </si>
  <si>
    <t>F001</t>
  </si>
  <si>
    <t>APORTES</t>
  </si>
  <si>
    <t xml:space="preserve">Activos diferidos </t>
  </si>
  <si>
    <t>2020</t>
  </si>
  <si>
    <t>16710001</t>
  </si>
  <si>
    <t>PAGOS A CUENTA DEL IMPUESTO A LA RENTA</t>
  </si>
  <si>
    <t>39524001</t>
  </si>
  <si>
    <t>39526001</t>
  </si>
  <si>
    <t>39527001</t>
  </si>
  <si>
    <t>40113001</t>
  </si>
  <si>
    <t>IGV - REGIMEN DE PERCEPCIONES</t>
  </si>
  <si>
    <t>000</t>
  </si>
  <si>
    <t>45110007</t>
  </si>
  <si>
    <t>INSTITUCIONES FINANCIERAS M.N. BCP (REFIN. 5833783</t>
  </si>
  <si>
    <t>Cuentas por Cobrar diversas</t>
  </si>
  <si>
    <t>Otras Cuentas por Pagar (Cta 40 Y 41)</t>
  </si>
  <si>
    <t>Gastos cuya documentación sustentatoria no cumpla con los requisitos y caracteristicas establecidas en el Rgmto. De compro-</t>
  </si>
  <si>
    <t>Otras cuentas p/cobrar (Saldos tributarios)</t>
  </si>
  <si>
    <t>FACTURAS POR PAGAR M.E.</t>
  </si>
  <si>
    <t>16720001</t>
  </si>
  <si>
    <t>PAGOS A CUENTA DE ITAN</t>
  </si>
  <si>
    <t>39527002</t>
  </si>
  <si>
    <t>39613001</t>
  </si>
  <si>
    <t>PROGRAMAS DE COMPUTADORA (SOFTWARE)</t>
  </si>
  <si>
    <t>Otros (gasto generado despues de la DJ renta 2020 original )</t>
  </si>
  <si>
    <t>COSTO TERRENOS</t>
  </si>
  <si>
    <t xml:space="preserve">33111001 </t>
  </si>
  <si>
    <t>2021</t>
  </si>
  <si>
    <t>10410005</t>
  </si>
  <si>
    <t>SCOTIABANK SOLES</t>
  </si>
  <si>
    <t>HARRY DAIMLIER CRISANTO HIDALGO</t>
  </si>
  <si>
    <t>JACKSON CALVAY BERNA</t>
  </si>
  <si>
    <t>LUIS ANGEL CAVERO CHOCAN</t>
  </si>
  <si>
    <t>4935</t>
  </si>
  <si>
    <t>4629</t>
  </si>
  <si>
    <t>4459</t>
  </si>
  <si>
    <t>MOTOS LINEALES Y CARGUEROS</t>
  </si>
  <si>
    <t>MOTOS ENSAMBLADAS</t>
  </si>
  <si>
    <t>21110002</t>
  </si>
  <si>
    <t>CARROCERIAS TERMINADAS</t>
  </si>
  <si>
    <t>MATERIALES PARA CARROCERIAS Y TAPIZ</t>
  </si>
  <si>
    <t>SUMINISTROS Y ACCESORIOS PARA MOTOS</t>
  </si>
  <si>
    <t>33691001</t>
  </si>
  <si>
    <t>COSTO OTROS EQUIPOS</t>
  </si>
  <si>
    <t>EDIFICACIONES - COSTO DE CONSTRUCCION</t>
  </si>
  <si>
    <t>MAQUINARIA Y EQUIPO DE CARROCERIAS - COSTO</t>
  </si>
  <si>
    <t>33211001</t>
  </si>
  <si>
    <t>DEPREC. MAQUINARIAS Y EQUIPOS DE EXPLOTACIÓN</t>
  </si>
  <si>
    <t>DEPREC. MUEBLES Y ENSERES</t>
  </si>
  <si>
    <t>DEPREC. EQUIPOS DIVERSOS</t>
  </si>
  <si>
    <t>DEPREC. EQUIPOS DE COMPUTO</t>
  </si>
  <si>
    <t>PROPIEDAD PLANTA Y EQUIPOS (NETO)</t>
  </si>
  <si>
    <t>39321001</t>
  </si>
  <si>
    <t>DEPREC. EDIFICACIONES - COSTO</t>
  </si>
  <si>
    <t>34311001</t>
  </si>
  <si>
    <t>SALDO IGV - CUENTA PROPIA</t>
  </si>
  <si>
    <t>INTERESES NO DEVENGADOS</t>
  </si>
  <si>
    <t>012.2021</t>
  </si>
  <si>
    <t>FACTURAS POR PAGAR M.N.</t>
  </si>
  <si>
    <t>AMSEQ SA</t>
  </si>
  <si>
    <t>14073</t>
  </si>
  <si>
    <t>14153</t>
  </si>
  <si>
    <t>14245</t>
  </si>
  <si>
    <t>32645</t>
  </si>
  <si>
    <t>31.03.2020</t>
  </si>
  <si>
    <t>ANTICIPOS A PROVEDORES M.E.</t>
  </si>
  <si>
    <t>TOTAL USD</t>
  </si>
  <si>
    <t>SUB TOTAL USD</t>
  </si>
  <si>
    <t>ANTICIPO APLICADO 01.2022</t>
  </si>
  <si>
    <t xml:space="preserve">T.C. </t>
  </si>
  <si>
    <t xml:space="preserve">F001 - 00046029 </t>
  </si>
  <si>
    <t>IGV USD</t>
  </si>
  <si>
    <t>SUB TOTAL SOLES</t>
  </si>
  <si>
    <t>TOTAL PRESTAMOS POR PAGAR</t>
  </si>
  <si>
    <t>TOTAL INTERESES NO DEVENGADOS</t>
  </si>
  <si>
    <t>RESULTADO DEL EJERCICIO -2021</t>
  </si>
  <si>
    <t>Ingresos Financieros .</t>
  </si>
  <si>
    <t>Ganancia/Perdida por tipo de cambio (Neto)</t>
  </si>
  <si>
    <t>OBLIGACIONES FISCALES PARA EL 2022</t>
  </si>
  <si>
    <t>SOLES</t>
  </si>
  <si>
    <t>EQUIVALENTE UIT</t>
  </si>
  <si>
    <t>INGRESOS NETOS 2021</t>
  </si>
  <si>
    <t>01) LIBROS DE CONTABILIDAD - COMPLETA Y SIMPLIFICADA (ART.65 L.I.R y Res. Sup. Nº 226-2013/SUNAT</t>
  </si>
  <si>
    <t xml:space="preserve">1.1 Ingresos inferiores a 300 UIT </t>
  </si>
  <si>
    <t>:</t>
  </si>
  <si>
    <t>Lleva como minimo 01 Reg. Compras, 01 Reg. Ventas</t>
  </si>
  <si>
    <t>01 Diario Simplificado.</t>
  </si>
  <si>
    <t>1.2 Ingresos entre 300 UIT a 500 UIT</t>
  </si>
  <si>
    <t>01 Reg. Compras, 01 Reg. Ventas</t>
  </si>
  <si>
    <t>01 Diario 5.1 y Libro Mayor 6.1</t>
  </si>
  <si>
    <t>1.3 Ingresos entre 500 UIT a 1700 UIT</t>
  </si>
  <si>
    <t>01 Libro de Inventarios y Balances</t>
  </si>
  <si>
    <t>1.3 Ingresos mayores a 1700 UIT</t>
  </si>
  <si>
    <t>Lleva contabilidad Completa.</t>
  </si>
  <si>
    <t>Libro Caja y Bancos, Libro de Inventarios y Balances, Libro Diario, Libro Mayor, Registro de Ventas y Registro de Compras.</t>
  </si>
  <si>
    <t>02) LIBROS DE INVENTARIOS Y COSTOS</t>
  </si>
  <si>
    <t xml:space="preserve">2.1 Ingresos infeiores a 500 UIT </t>
  </si>
  <si>
    <t>Obligado a realizar inventarios fisicos de existencias al final del ejercicio</t>
  </si>
  <si>
    <t>2.2 Ingresos entre 500 UIT a 1500 UIT</t>
  </si>
  <si>
    <t>01 Reg. de Inv. Permanente en unidades Fisicas</t>
  </si>
  <si>
    <t>2.3 Ingresos mayores a 1500 UIT</t>
  </si>
  <si>
    <t>01 Reg. De Inv. Permanente Valorizado</t>
  </si>
  <si>
    <t>01 Registro de Costos (Sistema de contabilidad de Costos)</t>
  </si>
  <si>
    <t xml:space="preserve">03) OBLIGADOS A LLEVAR FORMATO 3.18 Y 3.19 “LIBRO DE INVENTARIOS Y BALANCES </t>
  </si>
  <si>
    <t>A partir del ejercicio 2010, para los deudores tributarios que en el ejercicio anterior hayan obtenido ingresos brutos mayores a mil quinientas (1500) UITs.</t>
  </si>
  <si>
    <t>FORMATO 3.19: “LIBRO DE INVENTARIOS Y BALANCES - ESTADO DE CAMBIOS EN EL PATRIMONIO NETO DEL 01.01 AL 31.12”</t>
  </si>
  <si>
    <t>FORMATO 3.18: “LIBRO DE INVENTARIOS Y BALANCES - ESTADO DE FLUJOS DE EFECTIVO”</t>
  </si>
  <si>
    <t>RESERVA LEGAL</t>
  </si>
  <si>
    <t>Reserva Legal</t>
  </si>
  <si>
    <t>5821001</t>
  </si>
  <si>
    <t>Nº ACCIONES</t>
  </si>
  <si>
    <t>V.U. S/</t>
  </si>
  <si>
    <t>TOTAL S/</t>
  </si>
  <si>
    <t xml:space="preserve"> </t>
  </si>
  <si>
    <t>EMPRESA MODELO SAC</t>
  </si>
  <si>
    <t>RUC: 20XXXXXXXXX</t>
  </si>
  <si>
    <t>CPC - Contador</t>
  </si>
  <si>
    <t>MAT. 04-xx xx</t>
  </si>
  <si>
    <t>Gerente General</t>
  </si>
  <si>
    <t>Por los años terminados al 31 de diciembre del 20xx</t>
  </si>
  <si>
    <t>Por los años terminados al 31 de diciembre del 2013xx y 31 de Diciembre del 20xx</t>
  </si>
  <si>
    <t>Al 31 de Diciembre del 20xx</t>
  </si>
  <si>
    <t>26/06/20xx</t>
  </si>
  <si>
    <t>31/12/20xx</t>
  </si>
  <si>
    <t>DÓLAR</t>
  </si>
  <si>
    <t>MONTO</t>
  </si>
  <si>
    <t>SOCIO 1</t>
  </si>
  <si>
    <t>SOCIO 2</t>
  </si>
  <si>
    <t>UTILIDADES ACUMULADAS 20XX-20XX</t>
  </si>
  <si>
    <t>RESULTADO DEL EJERCICIO -202X</t>
  </si>
  <si>
    <t>AÑO 20XX</t>
  </si>
  <si>
    <t>0</t>
  </si>
  <si>
    <t xml:space="preserve">ENERO </t>
  </si>
  <si>
    <t>NOTAS SIMPLE A LOS ESTADOS FINANCIEROS</t>
  </si>
  <si>
    <t>Nº</t>
  </si>
  <si>
    <r>
      <t xml:space="preserve">ADEMAS : las empresas, según corresponda, deben llevar; </t>
    </r>
    <r>
      <rPr>
        <b/>
        <sz val="12"/>
        <color indexed="8"/>
        <rFont val="Arial Narrow"/>
        <family val="2"/>
      </rPr>
      <t>01 Registro de Activo Fijo,01 Libro de Retenciones incisos e) y f ) del artículo 34 de la L.I.R.</t>
    </r>
  </si>
  <si>
    <t>DETERMINACION DEL IMPUESTO A LA RENTA - ADICIONES Y DEDUCCIONES</t>
  </si>
  <si>
    <t xml:space="preserve">DETERMINACION DEL IMPUESTO A LA RENTA - MYPE TRIBUTARIO </t>
  </si>
  <si>
    <t>UIT 2021 (EJEMPLO)</t>
  </si>
  <si>
    <r>
      <t xml:space="preserve">IMPUESTO A LA RENTA 10.0% </t>
    </r>
    <r>
      <rPr>
        <sz val="12"/>
        <color indexed="10"/>
        <rFont val="Arial Narrow"/>
        <family val="2"/>
      </rPr>
      <t>(REGIMEN MYPE TRIBUTARIO)</t>
    </r>
  </si>
  <si>
    <t>IMPUESTO A LA RENTA DEL EJERCICIO 20XX</t>
  </si>
  <si>
    <t>20XX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</si>
</sst>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 &quot;€&quot;* #,##0_ ;_ &quot;€&quot;* \-#,##0_ ;_ &quot;€&quot;* &quot;-&quot;_ ;_ @_ "/>
    <numFmt numFmtId="179" formatCode="_ &quot;€&quot;* #,##0.00_ ;_ &quot;€&quot;* \-#,##0.00_ ;_ &quot;€&quot;* &quot;-&quot;??_ ;_ @_ "/>
    <numFmt numFmtId="180" formatCode="_ * #,##0.0_ ;_ * \-#,##0.0_ ;_ * &quot;-&quot;??_ ;_ @_ "/>
    <numFmt numFmtId="181" formatCode="_ * #,##0_ ;_ * \-#,##0_ ;_ * &quot;-&quot;??_ ;_ @_ "/>
    <numFmt numFmtId="182" formatCode="##,###,###,###,##0.00"/>
    <numFmt numFmtId="183" formatCode="#,###,###,##0.00"/>
    <numFmt numFmtId="184" formatCode="#,###,###,##0"/>
    <numFmt numFmtId="185" formatCode="0.0%"/>
    <numFmt numFmtId="186" formatCode="##0.00"/>
    <numFmt numFmtId="187" formatCode="_ * #,##0.000_ ;_ * \-#,##0.000_ ;_ * &quot;-&quot;??_ ;_ @_ "/>
    <numFmt numFmtId="188" formatCode="#,##0.00_ ;[Red]\-#,##0.00\ "/>
    <numFmt numFmtId="189" formatCode="#,##0.000_);\(#,##0.000\)"/>
    <numFmt numFmtId="190" formatCode="_ * #,##0.00000_ ;_ * \-#,##0.00000_ ;_ * &quot;-&quot;??_ ;_ @_ "/>
    <numFmt numFmtId="191" formatCode="0.00000"/>
    <numFmt numFmtId="192" formatCode="_ * #,##0.0000_ ;_ * \-#,##0.0000_ ;_ * &quot;-&quot;??_ ;_ @_ "/>
    <numFmt numFmtId="193" formatCode="#,##0.0000_);\(#,##0.0000\)"/>
    <numFmt numFmtId="194" formatCode="_-* #,##0_-;\-* #,##0_-;_-* &quot;-&quot;??_-;_-@_-"/>
    <numFmt numFmtId="195" formatCode="[$-280A]dddd\,\ d\ &quot;de&quot;\ mmmm\ &quot;de&quot;\ yyyy"/>
    <numFmt numFmtId="196" formatCode="[$-280A]hh:mm:ss\ AM/PM"/>
    <numFmt numFmtId="197" formatCode="0.0"/>
    <numFmt numFmtId="198" formatCode="&quot;S/.&quot;#,##0.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&quot;S/.&quot;#,##0.0"/>
    <numFmt numFmtId="204" formatCode="&quot;S/.&quot;#,##0"/>
    <numFmt numFmtId="205" formatCode="dd/mm/yyyy;@"/>
    <numFmt numFmtId="206" formatCode="_-[$S/-280A]* #,##0.00_-;\-[$S/-280A]* #,##0.00_-;_-[$S/-280A]* &quot;-&quot;??_-;_-@_-"/>
    <numFmt numFmtId="207" formatCode="0.000%"/>
    <numFmt numFmtId="208" formatCode="#,##0.00;[Red]#,##0.00"/>
    <numFmt numFmtId="209" formatCode="#,##0.000000000000"/>
    <numFmt numFmtId="210" formatCode="#,##0.000000000000000"/>
    <numFmt numFmtId="211" formatCode="0.0000%"/>
    <numFmt numFmtId="212" formatCode="#,##0.0"/>
    <numFmt numFmtId="213" formatCode="#,##0.00000"/>
    <numFmt numFmtId="214" formatCode="0.00000%"/>
    <numFmt numFmtId="215" formatCode="_-[$$-80A]* #,##0.00_-;\-[$$-80A]* #,##0.00_-;_-[$$-80A]* &quot;-&quot;??_-;_-@_-"/>
    <numFmt numFmtId="216" formatCode="_-[$$-1004]* #,##0.00_-;\-[$$-1004]* #,##0.00_-;_-[$$-1004]* &quot;-&quot;??_-;_-@_-"/>
    <numFmt numFmtId="217" formatCode="_-[$S/-280A]\ * #,##0.00_-;\-[$S/-280A]\ * #,##0.00_-;_-[$S/-280A]\ * &quot;-&quot;??_-;_-@_-"/>
    <numFmt numFmtId="218" formatCode="_-[$$-2C0A]\ * #,##0.00_-;\-[$$-2C0A]\ * #,##0.00_-;_-[$$-2C0A]\ * &quot;-&quot;??_-;_-@_-"/>
    <numFmt numFmtId="219" formatCode="_-[$$-240A]\ * #,##0.00_-;\-[$$-240A]\ * #,##0.00_-;_-[$$-240A]\ * &quot;-&quot;??_-;_-@_-"/>
    <numFmt numFmtId="220" formatCode="_ * #,##0.00000_ ;_ * \-#,##0.00000_ ;_ * &quot;-&quot;?????_ ;_ @_ "/>
    <numFmt numFmtId="221" formatCode="&quot;S/&quot;#,##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sz val="8"/>
      <name val="Calibri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2"/>
      <color indexed="60"/>
      <name val="Arial Narrow"/>
      <family val="2"/>
    </font>
    <font>
      <sz val="12"/>
      <color indexed="10"/>
      <name val="Arial Narrow"/>
      <family val="2"/>
    </font>
    <font>
      <sz val="11"/>
      <color indexed="60"/>
      <name val="Arial Narrow"/>
      <family val="2"/>
    </font>
    <font>
      <b/>
      <sz val="11"/>
      <color indexed="30"/>
      <name val="Arial Narrow"/>
      <family val="2"/>
    </font>
    <font>
      <sz val="8"/>
      <name val="Segoe UI"/>
      <family val="2"/>
    </font>
    <font>
      <b/>
      <sz val="14"/>
      <name val="Arial Narrow"/>
      <family val="2"/>
    </font>
    <font>
      <b/>
      <sz val="12"/>
      <color indexed="9"/>
      <name val="Arial Narrow"/>
      <family val="2"/>
    </font>
    <font>
      <sz val="12"/>
      <color indexed="17"/>
      <name val="Arial Narrow"/>
      <family val="2"/>
    </font>
    <font>
      <b/>
      <sz val="12"/>
      <color indexed="17"/>
      <name val="Arial Narrow"/>
      <family val="2"/>
    </font>
    <font>
      <b/>
      <u val="single"/>
      <sz val="12"/>
      <color indexed="10"/>
      <name val="Arial Narrow"/>
      <family val="2"/>
    </font>
    <font>
      <sz val="12"/>
      <color indexed="12"/>
      <name val="Arial Narrow"/>
      <family val="2"/>
    </font>
    <font>
      <b/>
      <u val="single"/>
      <sz val="12"/>
      <color indexed="12"/>
      <name val="Arial Narrow"/>
      <family val="2"/>
    </font>
    <font>
      <u val="single"/>
      <sz val="12"/>
      <color indexed="12"/>
      <name val="Arial Narrow"/>
      <family val="2"/>
    </font>
    <font>
      <b/>
      <u val="single"/>
      <sz val="11"/>
      <color indexed="30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b/>
      <sz val="12"/>
      <color indexed="30"/>
      <name val="Arial Narrow"/>
      <family val="2"/>
    </font>
    <font>
      <sz val="12"/>
      <color indexed="9"/>
      <name val="Arial Narrow"/>
      <family val="2"/>
    </font>
    <font>
      <sz val="12"/>
      <color indexed="30"/>
      <name val="Arial Narrow"/>
      <family val="2"/>
    </font>
    <font>
      <b/>
      <u val="single"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sz val="12"/>
      <color rgb="FF006100"/>
      <name val="Arial Narrow"/>
      <family val="2"/>
    </font>
    <font>
      <b/>
      <sz val="12"/>
      <color rgb="FF00B050"/>
      <name val="Arial Narrow"/>
      <family val="2"/>
    </font>
    <font>
      <b/>
      <u val="single"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Arial Narrow"/>
      <family val="2"/>
    </font>
    <font>
      <sz val="12"/>
      <color rgb="FF0000FF"/>
      <name val="Arial Narrow"/>
      <family val="2"/>
    </font>
    <font>
      <b/>
      <sz val="12"/>
      <color theme="0"/>
      <name val="Arial Narrow"/>
      <family val="2"/>
    </font>
    <font>
      <b/>
      <u val="single"/>
      <sz val="12"/>
      <color rgb="FF0000FF"/>
      <name val="Arial Narrow"/>
      <family val="2"/>
    </font>
    <font>
      <u val="single"/>
      <sz val="12"/>
      <color rgb="FF0000FF"/>
      <name val="Arial Narrow"/>
      <family val="2"/>
    </font>
    <font>
      <b/>
      <sz val="11"/>
      <color rgb="FF0070C0"/>
      <name val="Arial Narrow"/>
      <family val="2"/>
    </font>
    <font>
      <b/>
      <sz val="11"/>
      <color theme="0"/>
      <name val="Arial Narrow"/>
      <family val="2"/>
    </font>
    <font>
      <b/>
      <u val="single"/>
      <sz val="11"/>
      <color rgb="FF0070C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2"/>
      <color rgb="FF0070C0"/>
      <name val="Arial Narrow"/>
      <family val="2"/>
    </font>
    <font>
      <sz val="12"/>
      <color theme="0"/>
      <name val="Arial Narrow"/>
      <family val="2"/>
    </font>
    <font>
      <sz val="12"/>
      <color rgb="FF0070C0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3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70" fillId="22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550">
    <xf numFmtId="0" fontId="0" fillId="0" borderId="0" xfId="0" applyFont="1" applyAlignment="1">
      <alignment/>
    </xf>
    <xf numFmtId="0" fontId="5" fillId="34" borderId="0" xfId="27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0" xfId="34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43" fontId="8" fillId="0" borderId="0" xfId="50" applyFont="1" applyAlignment="1">
      <alignment/>
    </xf>
    <xf numFmtId="43" fontId="9" fillId="0" borderId="10" xfId="50" applyFont="1" applyBorder="1" applyAlignment="1">
      <alignment/>
    </xf>
    <xf numFmtId="0" fontId="8" fillId="0" borderId="11" xfId="68" applyFont="1" applyFill="1" applyBorder="1">
      <alignment/>
      <protection/>
    </xf>
    <xf numFmtId="0" fontId="9" fillId="0" borderId="11" xfId="68" applyFont="1" applyFill="1" applyBorder="1">
      <alignment/>
      <protection/>
    </xf>
    <xf numFmtId="0" fontId="8" fillId="0" borderId="0" xfId="68" applyFont="1" applyFill="1">
      <alignment/>
      <protection/>
    </xf>
    <xf numFmtId="0" fontId="9" fillId="0" borderId="0" xfId="68" applyFont="1" applyFill="1" applyAlignment="1" applyProtection="1">
      <alignment horizontal="center"/>
      <protection/>
    </xf>
    <xf numFmtId="0" fontId="8" fillId="0" borderId="0" xfId="68" applyFont="1" applyFill="1" applyBorder="1">
      <alignment/>
      <protection/>
    </xf>
    <xf numFmtId="43" fontId="8" fillId="0" borderId="0" xfId="52" applyFont="1" applyFill="1" applyAlignment="1">
      <alignment/>
    </xf>
    <xf numFmtId="43" fontId="8" fillId="0" borderId="0" xfId="52" applyFont="1" applyFill="1" applyBorder="1" applyAlignment="1">
      <alignment/>
    </xf>
    <xf numFmtId="0" fontId="9" fillId="0" borderId="0" xfId="68" applyFont="1" applyFill="1" applyBorder="1" applyAlignment="1">
      <alignment horizontal="center"/>
      <protection/>
    </xf>
    <xf numFmtId="43" fontId="8" fillId="0" borderId="12" xfId="50" applyFont="1" applyBorder="1" applyAlignment="1">
      <alignment/>
    </xf>
    <xf numFmtId="0" fontId="9" fillId="0" borderId="0" xfId="0" applyFont="1" applyFill="1" applyAlignment="1">
      <alignment horizontal="center"/>
    </xf>
    <xf numFmtId="43" fontId="9" fillId="0" borderId="13" xfId="52" applyFont="1" applyFill="1" applyBorder="1" applyAlignment="1" applyProtection="1">
      <alignment/>
      <protection/>
    </xf>
    <xf numFmtId="0" fontId="9" fillId="0" borderId="14" xfId="68" applyFont="1" applyFill="1" applyBorder="1" applyAlignment="1" applyProtection="1">
      <alignment horizontal="center"/>
      <protection/>
    </xf>
    <xf numFmtId="43" fontId="8" fillId="0" borderId="15" xfId="52" applyFont="1" applyFill="1" applyBorder="1" applyAlignment="1" applyProtection="1">
      <alignment/>
      <protection/>
    </xf>
    <xf numFmtId="43" fontId="8" fillId="0" borderId="16" xfId="52" applyFont="1" applyFill="1" applyBorder="1" applyAlignment="1">
      <alignment/>
    </xf>
    <xf numFmtId="43" fontId="9" fillId="0" borderId="0" xfId="52" applyFont="1" applyFill="1" applyAlignment="1">
      <alignment/>
    </xf>
    <xf numFmtId="43" fontId="8" fillId="0" borderId="17" xfId="52" applyFont="1" applyFill="1" applyBorder="1" applyAlignment="1">
      <alignment/>
    </xf>
    <xf numFmtId="43" fontId="8" fillId="0" borderId="18" xfId="52" applyFont="1" applyFill="1" applyBorder="1" applyAlignment="1">
      <alignment/>
    </xf>
    <xf numFmtId="0" fontId="9" fillId="0" borderId="12" xfId="68" applyFont="1" applyFill="1" applyBorder="1" applyAlignment="1" applyProtection="1">
      <alignment horizontal="center"/>
      <protection/>
    </xf>
    <xf numFmtId="43" fontId="8" fillId="0" borderId="12" xfId="52" applyFont="1" applyFill="1" applyBorder="1" applyAlignment="1">
      <alignment/>
    </xf>
    <xf numFmtId="43" fontId="8" fillId="0" borderId="14" xfId="52" applyFont="1" applyFill="1" applyBorder="1" applyAlignment="1">
      <alignment/>
    </xf>
    <xf numFmtId="43" fontId="8" fillId="0" borderId="19" xfId="52" applyFont="1" applyFill="1" applyBorder="1" applyAlignment="1" applyProtection="1">
      <alignment/>
      <protection/>
    </xf>
    <xf numFmtId="43" fontId="8" fillId="0" borderId="18" xfId="52" applyFont="1" applyFill="1" applyBorder="1" applyAlignment="1" applyProtection="1">
      <alignment/>
      <protection/>
    </xf>
    <xf numFmtId="0" fontId="9" fillId="0" borderId="14" xfId="68" applyFont="1" applyFill="1" applyBorder="1" applyAlignment="1">
      <alignment horizontal="center"/>
      <protection/>
    </xf>
    <xf numFmtId="0" fontId="9" fillId="0" borderId="12" xfId="68" applyFont="1" applyFill="1" applyBorder="1" applyAlignment="1">
      <alignment horizontal="center"/>
      <protection/>
    </xf>
    <xf numFmtId="43" fontId="8" fillId="0" borderId="15" xfId="52" applyFont="1" applyFill="1" applyBorder="1" applyAlignment="1">
      <alignment/>
    </xf>
    <xf numFmtId="0" fontId="9" fillId="0" borderId="12" xfId="68" applyFont="1" applyFill="1" applyBorder="1">
      <alignment/>
      <protection/>
    </xf>
    <xf numFmtId="43" fontId="9" fillId="0" borderId="15" xfId="52" applyFont="1" applyFill="1" applyBorder="1" applyAlignment="1">
      <alignment/>
    </xf>
    <xf numFmtId="43" fontId="9" fillId="0" borderId="18" xfId="52" applyFont="1" applyFill="1" applyBorder="1" applyAlignment="1">
      <alignment/>
    </xf>
    <xf numFmtId="0" fontId="77" fillId="0" borderId="0" xfId="0" applyFont="1" applyFill="1" applyAlignment="1">
      <alignment/>
    </xf>
    <xf numFmtId="0" fontId="11" fillId="0" borderId="14" xfId="47" applyFont="1" applyFill="1" applyBorder="1" applyAlignment="1" applyProtection="1">
      <alignment horizontal="center"/>
      <protection/>
    </xf>
    <xf numFmtId="0" fontId="8" fillId="0" borderId="14" xfId="68" applyFont="1" applyFill="1" applyBorder="1">
      <alignment/>
      <protection/>
    </xf>
    <xf numFmtId="0" fontId="8" fillId="0" borderId="12" xfId="68" applyFont="1" applyFill="1" applyBorder="1">
      <alignment/>
      <protection/>
    </xf>
    <xf numFmtId="0" fontId="9" fillId="0" borderId="11" xfId="68" applyFont="1" applyFill="1" applyBorder="1" applyAlignment="1">
      <alignment horizontal="center"/>
      <protection/>
    </xf>
    <xf numFmtId="0" fontId="8" fillId="0" borderId="20" xfId="68" applyFont="1" applyFill="1" applyBorder="1">
      <alignment/>
      <protection/>
    </xf>
    <xf numFmtId="0" fontId="8" fillId="0" borderId="21" xfId="68" applyFont="1" applyFill="1" applyBorder="1">
      <alignment/>
      <protection/>
    </xf>
    <xf numFmtId="0" fontId="8" fillId="0" borderId="22" xfId="68" applyFont="1" applyFill="1" applyBorder="1">
      <alignment/>
      <protection/>
    </xf>
    <xf numFmtId="43" fontId="8" fillId="0" borderId="17" xfId="52" applyFont="1" applyFill="1" applyBorder="1" applyAlignment="1" applyProtection="1">
      <alignment/>
      <protection/>
    </xf>
    <xf numFmtId="0" fontId="10" fillId="0" borderId="12" xfId="47" applyFont="1" applyFill="1" applyBorder="1" applyAlignment="1" applyProtection="1">
      <alignment horizontal="center"/>
      <protection/>
    </xf>
    <xf numFmtId="0" fontId="9" fillId="0" borderId="20" xfId="68" applyFont="1" applyFill="1" applyBorder="1">
      <alignment/>
      <protection/>
    </xf>
    <xf numFmtId="0" fontId="11" fillId="0" borderId="0" xfId="47" applyFont="1" applyFill="1" applyBorder="1" applyAlignment="1" applyProtection="1">
      <alignment horizontal="center"/>
      <protection/>
    </xf>
    <xf numFmtId="43" fontId="8" fillId="0" borderId="23" xfId="50" applyFont="1" applyFill="1" applyBorder="1" applyAlignment="1">
      <alignment/>
    </xf>
    <xf numFmtId="43" fontId="8" fillId="0" borderId="23" xfId="52" applyFont="1" applyFill="1" applyBorder="1" applyAlignment="1" applyProtection="1">
      <alignment/>
      <protection/>
    </xf>
    <xf numFmtId="43" fontId="8" fillId="0" borderId="16" xfId="52" applyFont="1" applyFill="1" applyBorder="1" applyAlignment="1" applyProtection="1">
      <alignment/>
      <protection/>
    </xf>
    <xf numFmtId="43" fontId="8" fillId="0" borderId="19" xfId="52" applyFont="1" applyFill="1" applyBorder="1" applyAlignment="1">
      <alignment/>
    </xf>
    <xf numFmtId="43" fontId="8" fillId="0" borderId="23" xfId="52" applyFont="1" applyFill="1" applyBorder="1" applyAlignment="1">
      <alignment/>
    </xf>
    <xf numFmtId="43" fontId="8" fillId="0" borderId="13" xfId="52" applyFont="1" applyFill="1" applyBorder="1" applyAlignment="1">
      <alignment/>
    </xf>
    <xf numFmtId="0" fontId="9" fillId="0" borderId="0" xfId="68" applyFont="1" applyFill="1" applyBorder="1" applyAlignment="1" applyProtection="1">
      <alignment horizontal="center"/>
      <protection/>
    </xf>
    <xf numFmtId="43" fontId="8" fillId="0" borderId="20" xfId="68" applyNumberFormat="1" applyFont="1" applyFill="1" applyBorder="1">
      <alignment/>
      <protection/>
    </xf>
    <xf numFmtId="43" fontId="8" fillId="0" borderId="0" xfId="52" applyFont="1" applyFill="1" applyBorder="1" applyAlignment="1" applyProtection="1">
      <alignment horizontal="left"/>
      <protection/>
    </xf>
    <xf numFmtId="0" fontId="9" fillId="35" borderId="24" xfId="65" applyFont="1" applyFill="1" applyBorder="1">
      <alignment/>
      <protection/>
    </xf>
    <xf numFmtId="43" fontId="9" fillId="35" borderId="25" xfId="50" applyFont="1" applyFill="1" applyBorder="1" applyAlignment="1">
      <alignment/>
    </xf>
    <xf numFmtId="49" fontId="8" fillId="0" borderId="0" xfId="65" applyNumberFormat="1" applyFont="1">
      <alignment/>
      <protection/>
    </xf>
    <xf numFmtId="205" fontId="8" fillId="0" borderId="0" xfId="65" applyNumberFormat="1" applyFont="1">
      <alignment/>
      <protection/>
    </xf>
    <xf numFmtId="43" fontId="76" fillId="0" borderId="0" xfId="50" applyFont="1" applyAlignment="1">
      <alignment/>
    </xf>
    <xf numFmtId="0" fontId="5" fillId="34" borderId="0" xfId="0" applyFont="1" applyFill="1" applyAlignment="1">
      <alignment horizontal="left"/>
    </xf>
    <xf numFmtId="4" fontId="8" fillId="0" borderId="0" xfId="65" applyNumberFormat="1" applyFont="1">
      <alignment/>
      <protection/>
    </xf>
    <xf numFmtId="4" fontId="8" fillId="0" borderId="0" xfId="65" applyNumberFormat="1" applyFont="1" applyBorder="1">
      <alignment/>
      <protection/>
    </xf>
    <xf numFmtId="0" fontId="10" fillId="0" borderId="14" xfId="47" applyFont="1" applyFill="1" applyBorder="1" applyAlignment="1" applyProtection="1">
      <alignment horizontal="center"/>
      <protection/>
    </xf>
    <xf numFmtId="0" fontId="9" fillId="0" borderId="22" xfId="68" applyFont="1" applyFill="1" applyBorder="1">
      <alignment/>
      <protection/>
    </xf>
    <xf numFmtId="43" fontId="9" fillId="0" borderId="23" xfId="52" applyFont="1" applyFill="1" applyBorder="1" applyAlignment="1">
      <alignment/>
    </xf>
    <xf numFmtId="0" fontId="76" fillId="0" borderId="0" xfId="0" applyFont="1" applyAlignment="1">
      <alignment/>
    </xf>
    <xf numFmtId="0" fontId="9" fillId="35" borderId="25" xfId="65" applyFont="1" applyFill="1" applyBorder="1">
      <alignment/>
      <protection/>
    </xf>
    <xf numFmtId="0" fontId="9" fillId="35" borderId="26" xfId="65" applyFont="1" applyFill="1" applyBorder="1">
      <alignment/>
      <protection/>
    </xf>
    <xf numFmtId="49" fontId="9" fillId="0" borderId="0" xfId="65" applyNumberFormat="1" applyFont="1">
      <alignment/>
      <protection/>
    </xf>
    <xf numFmtId="43" fontId="9" fillId="36" borderId="10" xfId="50" applyFont="1" applyFill="1" applyBorder="1" applyAlignment="1">
      <alignment/>
    </xf>
    <xf numFmtId="43" fontId="8" fillId="0" borderId="0" xfId="50" applyFont="1" applyFill="1" applyAlignment="1">
      <alignment/>
    </xf>
    <xf numFmtId="43" fontId="8" fillId="0" borderId="16" xfId="50" applyFont="1" applyFill="1" applyBorder="1" applyAlignment="1">
      <alignment/>
    </xf>
    <xf numFmtId="43" fontId="8" fillId="0" borderId="18" xfId="50" applyFont="1" applyFill="1" applyBorder="1" applyAlignment="1">
      <alignment/>
    </xf>
    <xf numFmtId="43" fontId="8" fillId="0" borderId="23" xfId="50" applyFont="1" applyFill="1" applyBorder="1" applyAlignment="1" applyProtection="1">
      <alignment/>
      <protection/>
    </xf>
    <xf numFmtId="43" fontId="8" fillId="0" borderId="16" xfId="50" applyFont="1" applyFill="1" applyBorder="1" applyAlignment="1" applyProtection="1">
      <alignment/>
      <protection/>
    </xf>
    <xf numFmtId="43" fontId="9" fillId="0" borderId="16" xfId="50" applyFont="1" applyFill="1" applyBorder="1" applyAlignment="1">
      <alignment/>
    </xf>
    <xf numFmtId="43" fontId="8" fillId="0" borderId="13" xfId="50" applyFont="1" applyFill="1" applyBorder="1" applyAlignment="1">
      <alignment/>
    </xf>
    <xf numFmtId="43" fontId="9" fillId="0" borderId="23" xfId="50" applyFont="1" applyFill="1" applyBorder="1" applyAlignment="1">
      <alignment/>
    </xf>
    <xf numFmtId="43" fontId="8" fillId="0" borderId="0" xfId="50" applyFont="1" applyFill="1" applyBorder="1" applyAlignment="1">
      <alignment/>
    </xf>
    <xf numFmtId="43" fontId="8" fillId="0" borderId="20" xfId="50" applyFont="1" applyFill="1" applyBorder="1" applyAlignment="1">
      <alignment/>
    </xf>
    <xf numFmtId="43" fontId="8" fillId="0" borderId="21" xfId="50" applyFont="1" applyFill="1" applyBorder="1" applyAlignment="1">
      <alignment/>
    </xf>
    <xf numFmtId="43" fontId="8" fillId="0" borderId="22" xfId="50" applyFont="1" applyFill="1" applyBorder="1" applyAlignment="1">
      <alignment/>
    </xf>
    <xf numFmtId="0" fontId="78" fillId="0" borderId="0" xfId="0" applyFont="1" applyAlignment="1">
      <alignment/>
    </xf>
    <xf numFmtId="0" fontId="9" fillId="34" borderId="0" xfId="0" applyFont="1" applyFill="1" applyAlignment="1">
      <alignment/>
    </xf>
    <xf numFmtId="0" fontId="8" fillId="34" borderId="0" xfId="68" applyFont="1" applyFill="1" applyAlignment="1">
      <alignment/>
      <protection/>
    </xf>
    <xf numFmtId="0" fontId="9" fillId="34" borderId="0" xfId="68" applyFont="1" applyFill="1" applyAlignment="1" applyProtection="1">
      <alignment horizontal="left"/>
      <protection/>
    </xf>
    <xf numFmtId="0" fontId="8" fillId="34" borderId="15" xfId="68" applyFont="1" applyFill="1" applyBorder="1" applyAlignment="1" applyProtection="1">
      <alignment horizontal="left"/>
      <protection/>
    </xf>
    <xf numFmtId="0" fontId="8" fillId="34" borderId="19" xfId="68" applyFont="1" applyFill="1" applyBorder="1" applyAlignment="1" applyProtection="1">
      <alignment horizontal="left"/>
      <protection/>
    </xf>
    <xf numFmtId="0" fontId="8" fillId="34" borderId="19" xfId="68" applyFont="1" applyFill="1" applyBorder="1" applyAlignment="1">
      <alignment/>
      <protection/>
    </xf>
    <xf numFmtId="0" fontId="8" fillId="34" borderId="15" xfId="68" applyFont="1" applyFill="1" applyBorder="1" applyAlignment="1">
      <alignment/>
      <protection/>
    </xf>
    <xf numFmtId="0" fontId="8" fillId="34" borderId="19" xfId="68" applyFont="1" applyFill="1" applyBorder="1" applyAlignment="1">
      <alignment horizontal="left"/>
      <protection/>
    </xf>
    <xf numFmtId="0" fontId="8" fillId="34" borderId="17" xfId="68" applyFont="1" applyFill="1" applyBorder="1" applyAlignment="1">
      <alignment/>
      <protection/>
    </xf>
    <xf numFmtId="0" fontId="8" fillId="34" borderId="27" xfId="68" applyFont="1" applyFill="1" applyBorder="1" applyAlignment="1">
      <alignment/>
      <protection/>
    </xf>
    <xf numFmtId="0" fontId="8" fillId="34" borderId="0" xfId="68" applyFont="1" applyFill="1" applyBorder="1" applyAlignment="1">
      <alignment/>
      <protection/>
    </xf>
    <xf numFmtId="0" fontId="9" fillId="34" borderId="0" xfId="68" applyFont="1" applyFill="1" applyBorder="1" applyAlignment="1" applyProtection="1">
      <alignment horizontal="left"/>
      <protection/>
    </xf>
    <xf numFmtId="0" fontId="9" fillId="34" borderId="15" xfId="68" applyFont="1" applyFill="1" applyBorder="1" applyAlignment="1">
      <alignment/>
      <protection/>
    </xf>
    <xf numFmtId="0" fontId="8" fillId="34" borderId="0" xfId="0" applyFont="1" applyFill="1" applyAlignment="1">
      <alignment/>
    </xf>
    <xf numFmtId="0" fontId="9" fillId="34" borderId="12" xfId="68" applyFont="1" applyFill="1" applyBorder="1" applyAlignment="1" applyProtection="1">
      <alignment horizontal="left"/>
      <protection/>
    </xf>
    <xf numFmtId="0" fontId="8" fillId="34" borderId="14" xfId="68" applyFont="1" applyFill="1" applyBorder="1" applyAlignment="1">
      <alignment/>
      <protection/>
    </xf>
    <xf numFmtId="181" fontId="9" fillId="34" borderId="11" xfId="50" applyNumberFormat="1" applyFont="1" applyFill="1" applyBorder="1" applyAlignment="1">
      <alignment horizontal="right"/>
    </xf>
    <xf numFmtId="0" fontId="9" fillId="34" borderId="0" xfId="0" applyFont="1" applyFill="1" applyAlignment="1">
      <alignment horizontal="left"/>
    </xf>
    <xf numFmtId="43" fontId="8" fillId="34" borderId="0" xfId="50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185" fontId="8" fillId="34" borderId="0" xfId="7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9" fillId="34" borderId="0" xfId="34" applyFont="1" applyFill="1" applyBorder="1" applyAlignment="1">
      <alignment/>
    </xf>
    <xf numFmtId="0" fontId="9" fillId="37" borderId="0" xfId="34" applyFont="1" applyFill="1" applyBorder="1" applyAlignment="1">
      <alignment/>
    </xf>
    <xf numFmtId="43" fontId="9" fillId="37" borderId="0" xfId="50" applyFont="1" applyFill="1" applyBorder="1" applyAlignment="1">
      <alignment/>
    </xf>
    <xf numFmtId="185" fontId="8" fillId="37" borderId="0" xfId="70" applyNumberFormat="1" applyFont="1" applyFill="1" applyBorder="1" applyAlignment="1">
      <alignment horizontal="center"/>
    </xf>
    <xf numFmtId="0" fontId="79" fillId="34" borderId="0" xfId="34" applyFont="1" applyFill="1" applyBorder="1" applyAlignment="1">
      <alignment/>
    </xf>
    <xf numFmtId="3" fontId="8" fillId="34" borderId="0" xfId="34" applyNumberFormat="1" applyFont="1" applyFill="1" applyBorder="1" applyAlignment="1">
      <alignment horizontal="right"/>
    </xf>
    <xf numFmtId="0" fontId="9" fillId="34" borderId="0" xfId="27" applyFont="1" applyFill="1" applyBorder="1" applyAlignment="1">
      <alignment horizontal="center" vertical="center"/>
    </xf>
    <xf numFmtId="43" fontId="9" fillId="34" borderId="13" xfId="50" applyFont="1" applyFill="1" applyBorder="1" applyAlignment="1">
      <alignment horizontal="center" vertical="center"/>
    </xf>
    <xf numFmtId="49" fontId="10" fillId="34" borderId="13" xfId="27" applyNumberFormat="1" applyFont="1" applyFill="1" applyBorder="1" applyAlignment="1">
      <alignment horizontal="center" vertical="center"/>
    </xf>
    <xf numFmtId="185" fontId="11" fillId="34" borderId="13" xfId="7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38" borderId="0" xfId="0" applyFont="1" applyFill="1" applyBorder="1" applyAlignment="1" applyProtection="1">
      <alignment horizontal="left" vertical="center"/>
      <protection/>
    </xf>
    <xf numFmtId="43" fontId="8" fillId="38" borderId="18" xfId="50" applyFont="1" applyFill="1" applyBorder="1" applyAlignment="1" applyProtection="1">
      <alignment horizontal="left" vertical="center"/>
      <protection/>
    </xf>
    <xf numFmtId="3" fontId="8" fillId="38" borderId="18" xfId="0" applyNumberFormat="1" applyFont="1" applyFill="1" applyBorder="1" applyAlignment="1" applyProtection="1">
      <alignment horizontal="right" vertical="center"/>
      <protection/>
    </xf>
    <xf numFmtId="185" fontId="8" fillId="38" borderId="18" xfId="7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49" fontId="8" fillId="34" borderId="18" xfId="50" applyNumberFormat="1" applyFont="1" applyFill="1" applyBorder="1" applyAlignment="1" applyProtection="1">
      <alignment horizontal="left" vertical="center"/>
      <protection/>
    </xf>
    <xf numFmtId="3" fontId="8" fillId="34" borderId="18" xfId="0" applyNumberFormat="1" applyFont="1" applyFill="1" applyBorder="1" applyAlignment="1" applyProtection="1">
      <alignment horizontal="right" vertical="center"/>
      <protection/>
    </xf>
    <xf numFmtId="185" fontId="8" fillId="34" borderId="18" xfId="70" applyNumberFormat="1" applyFont="1" applyFill="1" applyBorder="1" applyAlignment="1" applyProtection="1">
      <alignment horizontal="center" vertical="center"/>
      <protection/>
    </xf>
    <xf numFmtId="43" fontId="8" fillId="34" borderId="18" xfId="50" applyFont="1" applyFill="1" applyBorder="1" applyAlignment="1" applyProtection="1">
      <alignment horizontal="left" vertical="center"/>
      <protection/>
    </xf>
    <xf numFmtId="0" fontId="8" fillId="34" borderId="17" xfId="0" applyFont="1" applyFill="1" applyBorder="1" applyAlignment="1" applyProtection="1">
      <alignment horizontal="left"/>
      <protection/>
    </xf>
    <xf numFmtId="49" fontId="8" fillId="34" borderId="18" xfId="50" applyNumberFormat="1" applyFont="1" applyFill="1" applyBorder="1" applyAlignment="1" applyProtection="1">
      <alignment horizontal="center" vertical="center"/>
      <protection locked="0"/>
    </xf>
    <xf numFmtId="3" fontId="8" fillId="34" borderId="18" xfId="0" applyNumberFormat="1" applyFont="1" applyFill="1" applyBorder="1" applyAlignment="1" applyProtection="1">
      <alignment horizontal="right"/>
      <protection locked="0"/>
    </xf>
    <xf numFmtId="185" fontId="8" fillId="34" borderId="18" xfId="70" applyNumberFormat="1" applyFont="1" applyFill="1" applyBorder="1" applyAlignment="1" applyProtection="1">
      <alignment horizontal="center" vertical="center"/>
      <protection locked="0"/>
    </xf>
    <xf numFmtId="43" fontId="8" fillId="34" borderId="18" xfId="5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/>
      <protection/>
    </xf>
    <xf numFmtId="3" fontId="8" fillId="34" borderId="18" xfId="0" applyNumberFormat="1" applyFont="1" applyFill="1" applyBorder="1" applyAlignment="1">
      <alignment horizontal="right"/>
    </xf>
    <xf numFmtId="0" fontId="8" fillId="34" borderId="0" xfId="0" applyFont="1" applyFill="1" applyBorder="1" applyAlignment="1" applyProtection="1">
      <alignment horizontal="left" vertical="center"/>
      <protection/>
    </xf>
    <xf numFmtId="3" fontId="9" fillId="34" borderId="18" xfId="0" applyNumberFormat="1" applyFont="1" applyFill="1" applyBorder="1" applyAlignment="1">
      <alignment horizontal="right" vertical="center"/>
    </xf>
    <xf numFmtId="185" fontId="8" fillId="34" borderId="18" xfId="7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 applyProtection="1">
      <alignment horizontal="left" vertical="center"/>
      <protection/>
    </xf>
    <xf numFmtId="49" fontId="8" fillId="37" borderId="18" xfId="50" applyNumberFormat="1" applyFont="1" applyFill="1" applyBorder="1" applyAlignment="1" applyProtection="1">
      <alignment horizontal="center" vertical="center"/>
      <protection locked="0"/>
    </xf>
    <xf numFmtId="3" fontId="9" fillId="37" borderId="18" xfId="0" applyNumberFormat="1" applyFont="1" applyFill="1" applyBorder="1" applyAlignment="1">
      <alignment horizontal="right"/>
    </xf>
    <xf numFmtId="185" fontId="8" fillId="37" borderId="18" xfId="70" applyNumberFormat="1" applyFont="1" applyFill="1" applyBorder="1" applyAlignment="1">
      <alignment horizontal="center"/>
    </xf>
    <xf numFmtId="43" fontId="8" fillId="37" borderId="18" xfId="50" applyFont="1" applyFill="1" applyBorder="1" applyAlignment="1" applyProtection="1">
      <alignment horizontal="center" vertical="center"/>
      <protection locked="0"/>
    </xf>
    <xf numFmtId="49" fontId="8" fillId="34" borderId="18" xfId="50" applyNumberFormat="1" applyFont="1" applyFill="1" applyBorder="1" applyAlignment="1">
      <alignment/>
    </xf>
    <xf numFmtId="43" fontId="8" fillId="34" borderId="18" xfId="50" applyFont="1" applyFill="1" applyBorder="1" applyAlignment="1">
      <alignment/>
    </xf>
    <xf numFmtId="49" fontId="8" fillId="34" borderId="18" xfId="50" applyNumberFormat="1" applyFont="1" applyFill="1" applyBorder="1" applyAlignment="1">
      <alignment horizontal="center"/>
    </xf>
    <xf numFmtId="43" fontId="8" fillId="34" borderId="18" xfId="50" applyFont="1" applyFill="1" applyBorder="1" applyAlignment="1">
      <alignment horizontal="center"/>
    </xf>
    <xf numFmtId="3" fontId="9" fillId="34" borderId="18" xfId="0" applyNumberFormat="1" applyFont="1" applyFill="1" applyBorder="1" applyAlignment="1">
      <alignment horizontal="right"/>
    </xf>
    <xf numFmtId="0" fontId="80" fillId="34" borderId="0" xfId="0" applyFont="1" applyFill="1" applyBorder="1" applyAlignment="1">
      <alignment/>
    </xf>
    <xf numFmtId="0" fontId="9" fillId="38" borderId="27" xfId="0" applyFont="1" applyFill="1" applyBorder="1" applyAlignment="1" applyProtection="1">
      <alignment horizontal="right" vertical="center"/>
      <protection/>
    </xf>
    <xf numFmtId="49" fontId="8" fillId="38" borderId="13" xfId="50" applyNumberFormat="1" applyFont="1" applyFill="1" applyBorder="1" applyAlignment="1" applyProtection="1">
      <alignment horizontal="center" vertical="center"/>
      <protection locked="0"/>
    </xf>
    <xf numFmtId="3" fontId="9" fillId="38" borderId="13" xfId="0" applyNumberFormat="1" applyFont="1" applyFill="1" applyBorder="1" applyAlignment="1">
      <alignment horizontal="right"/>
    </xf>
    <xf numFmtId="185" fontId="8" fillId="38" borderId="13" xfId="70" applyNumberFormat="1" applyFont="1" applyFill="1" applyBorder="1" applyAlignment="1">
      <alignment horizontal="center"/>
    </xf>
    <xf numFmtId="43" fontId="8" fillId="38" borderId="13" xfId="50" applyFont="1" applyFill="1" applyBorder="1" applyAlignment="1" applyProtection="1">
      <alignment horizontal="center" vertical="center"/>
      <protection locked="0"/>
    </xf>
    <xf numFmtId="0" fontId="76" fillId="34" borderId="0" xfId="0" applyFont="1" applyFill="1" applyBorder="1" applyAlignment="1">
      <alignment/>
    </xf>
    <xf numFmtId="49" fontId="8" fillId="34" borderId="0" xfId="50" applyNumberFormat="1" applyFont="1" applyFill="1" applyBorder="1" applyAlignment="1">
      <alignment/>
    </xf>
    <xf numFmtId="49" fontId="9" fillId="34" borderId="13" xfId="50" applyNumberFormat="1" applyFont="1" applyFill="1" applyBorder="1" applyAlignment="1">
      <alignment horizontal="center" vertical="center"/>
    </xf>
    <xf numFmtId="49" fontId="10" fillId="34" borderId="27" xfId="27" applyNumberFormat="1" applyFont="1" applyFill="1" applyBorder="1" applyAlignment="1">
      <alignment horizontal="center" vertical="center"/>
    </xf>
    <xf numFmtId="0" fontId="11" fillId="34" borderId="27" xfId="27" applyFont="1" applyFill="1" applyBorder="1" applyAlignment="1">
      <alignment horizontal="center" vertical="center"/>
    </xf>
    <xf numFmtId="0" fontId="9" fillId="38" borderId="0" xfId="0" applyFont="1" applyFill="1" applyBorder="1" applyAlignment="1">
      <alignment/>
    </xf>
    <xf numFmtId="49" fontId="9" fillId="38" borderId="18" xfId="50" applyNumberFormat="1" applyFont="1" applyFill="1" applyBorder="1" applyAlignment="1">
      <alignment horizontal="center"/>
    </xf>
    <xf numFmtId="3" fontId="8" fillId="38" borderId="18" xfId="50" applyNumberFormat="1" applyFont="1" applyFill="1" applyBorder="1" applyAlignment="1">
      <alignment horizontal="right"/>
    </xf>
    <xf numFmtId="185" fontId="8" fillId="38" borderId="18" xfId="70" applyNumberFormat="1" applyFont="1" applyFill="1" applyBorder="1" applyAlignment="1">
      <alignment horizontal="center"/>
    </xf>
    <xf numFmtId="43" fontId="9" fillId="38" borderId="18" xfId="5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3" fontId="8" fillId="34" borderId="18" xfId="5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3" fontId="8" fillId="34" borderId="18" xfId="50" applyNumberFormat="1" applyFont="1" applyFill="1" applyBorder="1" applyAlignment="1" applyProtection="1">
      <alignment horizontal="right"/>
      <protection locked="0"/>
    </xf>
    <xf numFmtId="3" fontId="8" fillId="36" borderId="18" xfId="5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>
      <alignment vertical="center"/>
    </xf>
    <xf numFmtId="0" fontId="8" fillId="34" borderId="0" xfId="65" applyFont="1" applyFill="1" applyBorder="1" applyAlignment="1">
      <alignment horizontal="left" vertical="top"/>
      <protection/>
    </xf>
    <xf numFmtId="3" fontId="9" fillId="34" borderId="18" xfId="50" applyNumberFormat="1" applyFont="1" applyFill="1" applyBorder="1" applyAlignment="1">
      <alignment horizontal="right" vertical="center"/>
    </xf>
    <xf numFmtId="0" fontId="9" fillId="37" borderId="0" xfId="0" applyFont="1" applyFill="1" applyBorder="1" applyAlignment="1">
      <alignment/>
    </xf>
    <xf numFmtId="3" fontId="9" fillId="37" borderId="18" xfId="50" applyNumberFormat="1" applyFont="1" applyFill="1" applyBorder="1" applyAlignment="1">
      <alignment horizontal="right"/>
    </xf>
    <xf numFmtId="185" fontId="8" fillId="37" borderId="18" xfId="7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/>
    </xf>
    <xf numFmtId="3" fontId="8" fillId="34" borderId="18" xfId="50" applyNumberFormat="1" applyFont="1" applyFill="1" applyBorder="1" applyAlignment="1" applyProtection="1">
      <alignment horizontal="right" vertical="center"/>
      <protection locked="0"/>
    </xf>
    <xf numFmtId="0" fontId="9" fillId="38" borderId="27" xfId="0" applyFont="1" applyFill="1" applyBorder="1" applyAlignment="1">
      <alignment/>
    </xf>
    <xf numFmtId="3" fontId="9" fillId="38" borderId="13" xfId="50" applyNumberFormat="1" applyFont="1" applyFill="1" applyBorder="1" applyAlignment="1">
      <alignment horizontal="right"/>
    </xf>
    <xf numFmtId="3" fontId="9" fillId="34" borderId="18" xfId="50" applyNumberFormat="1" applyFont="1" applyFill="1" applyBorder="1" applyAlignment="1">
      <alignment horizontal="right"/>
    </xf>
    <xf numFmtId="3" fontId="8" fillId="36" borderId="18" xfId="0" applyNumberFormat="1" applyFont="1" applyFill="1" applyBorder="1" applyAlignment="1">
      <alignment horizontal="right"/>
    </xf>
    <xf numFmtId="185" fontId="8" fillId="34" borderId="18" xfId="70" applyNumberFormat="1" applyFont="1" applyFill="1" applyBorder="1" applyAlignment="1">
      <alignment horizontal="center"/>
    </xf>
    <xf numFmtId="0" fontId="9" fillId="38" borderId="27" xfId="0" applyFont="1" applyFill="1" applyBorder="1" applyAlignment="1">
      <alignment horizontal="right"/>
    </xf>
    <xf numFmtId="43" fontId="8" fillId="34" borderId="0" xfId="50" applyFont="1" applyFill="1" applyBorder="1" applyAlignment="1">
      <alignment horizontal="center"/>
    </xf>
    <xf numFmtId="3" fontId="8" fillId="34" borderId="0" xfId="50" applyNumberFormat="1" applyFont="1" applyFill="1" applyBorder="1" applyAlignment="1">
      <alignment horizontal="right"/>
    </xf>
    <xf numFmtId="185" fontId="8" fillId="34" borderId="0" xfId="70" applyNumberFormat="1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/>
    </xf>
    <xf numFmtId="43" fontId="8" fillId="34" borderId="14" xfId="50" applyFont="1" applyFill="1" applyBorder="1" applyAlignment="1">
      <alignment/>
    </xf>
    <xf numFmtId="3" fontId="8" fillId="34" borderId="14" xfId="0" applyNumberFormat="1" applyFont="1" applyFill="1" applyBorder="1" applyAlignment="1">
      <alignment horizontal="right"/>
    </xf>
    <xf numFmtId="185" fontId="8" fillId="34" borderId="14" xfId="70" applyNumberFormat="1" applyFont="1" applyFill="1" applyBorder="1" applyAlignment="1">
      <alignment horizontal="center" vertical="center"/>
    </xf>
    <xf numFmtId="185" fontId="8" fillId="34" borderId="0" xfId="7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1" fillId="0" borderId="0" xfId="0" applyFont="1" applyAlignment="1">
      <alignment horizontal="center"/>
    </xf>
    <xf numFmtId="49" fontId="82" fillId="0" borderId="0" xfId="65" applyNumberFormat="1" applyFont="1">
      <alignment/>
      <protection/>
    </xf>
    <xf numFmtId="43" fontId="82" fillId="0" borderId="0" xfId="50" applyFont="1" applyAlignment="1">
      <alignment/>
    </xf>
    <xf numFmtId="4" fontId="82" fillId="0" borderId="0" xfId="65" applyNumberFormat="1" applyFont="1">
      <alignment/>
      <protection/>
    </xf>
    <xf numFmtId="205" fontId="82" fillId="0" borderId="0" xfId="65" applyNumberFormat="1" applyFont="1">
      <alignment/>
      <protection/>
    </xf>
    <xf numFmtId="0" fontId="82" fillId="0" borderId="0" xfId="0" applyFont="1" applyAlignment="1">
      <alignment/>
    </xf>
    <xf numFmtId="43" fontId="8" fillId="34" borderId="0" xfId="50" applyFont="1" applyFill="1" applyAlignment="1">
      <alignment/>
    </xf>
    <xf numFmtId="4" fontId="8" fillId="34" borderId="0" xfId="65" applyNumberFormat="1" applyFont="1" applyFill="1">
      <alignment/>
      <protection/>
    </xf>
    <xf numFmtId="49" fontId="8" fillId="0" borderId="0" xfId="0" applyNumberFormat="1" applyFont="1" applyAlignment="1">
      <alignment/>
    </xf>
    <xf numFmtId="205" fontId="8" fillId="0" borderId="0" xfId="0" applyNumberFormat="1" applyFont="1" applyAlignment="1">
      <alignment/>
    </xf>
    <xf numFmtId="43" fontId="9" fillId="34" borderId="10" xfId="50" applyFont="1" applyFill="1" applyBorder="1" applyAlignment="1">
      <alignment/>
    </xf>
    <xf numFmtId="0" fontId="82" fillId="0" borderId="0" xfId="0" applyFont="1" applyAlignment="1">
      <alignment vertical="top"/>
    </xf>
    <xf numFmtId="43" fontId="82" fillId="0" borderId="0" xfId="50" applyFont="1" applyAlignment="1">
      <alignment vertical="top"/>
    </xf>
    <xf numFmtId="4" fontId="82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3" fontId="8" fillId="0" borderId="0" xfId="50" applyFont="1" applyAlignment="1">
      <alignment vertical="top"/>
    </xf>
    <xf numFmtId="4" fontId="8" fillId="0" borderId="0" xfId="0" applyNumberFormat="1" applyFont="1" applyAlignment="1">
      <alignment vertical="top"/>
    </xf>
    <xf numFmtId="0" fontId="10" fillId="34" borderId="0" xfId="0" applyFont="1" applyFill="1" applyAlignment="1">
      <alignment horizontal="center"/>
    </xf>
    <xf numFmtId="49" fontId="8" fillId="34" borderId="0" xfId="65" applyNumberFormat="1" applyFont="1" applyFill="1">
      <alignment/>
      <protection/>
    </xf>
    <xf numFmtId="49" fontId="8" fillId="34" borderId="0" xfId="0" applyNumberFormat="1" applyFont="1" applyFill="1" applyAlignment="1">
      <alignment/>
    </xf>
    <xf numFmtId="205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05" fontId="8" fillId="34" borderId="0" xfId="65" applyNumberFormat="1" applyFont="1" applyFill="1">
      <alignment/>
      <protection/>
    </xf>
    <xf numFmtId="4" fontId="8" fillId="34" borderId="14" xfId="65" applyNumberFormat="1" applyFont="1" applyFill="1" applyBorder="1">
      <alignment/>
      <protection/>
    </xf>
    <xf numFmtId="43" fontId="83" fillId="34" borderId="0" xfId="50" applyFont="1" applyFill="1" applyAlignment="1">
      <alignment/>
    </xf>
    <xf numFmtId="43" fontId="82" fillId="34" borderId="0" xfId="50" applyFont="1" applyFill="1" applyAlignment="1">
      <alignment/>
    </xf>
    <xf numFmtId="43" fontId="83" fillId="0" borderId="0" xfId="50" applyFont="1" applyAlignment="1">
      <alignment/>
    </xf>
    <xf numFmtId="43" fontId="9" fillId="0" borderId="12" xfId="50" applyFont="1" applyBorder="1" applyAlignment="1">
      <alignment/>
    </xf>
    <xf numFmtId="2" fontId="8" fillId="0" borderId="0" xfId="65" applyNumberFormat="1" applyFont="1">
      <alignment/>
      <protection/>
    </xf>
    <xf numFmtId="2" fontId="82" fillId="0" borderId="0" xfId="65" applyNumberFormat="1" applyFont="1">
      <alignment/>
      <protection/>
    </xf>
    <xf numFmtId="49" fontId="82" fillId="0" borderId="0" xfId="0" applyNumberFormat="1" applyFont="1" applyAlignment="1">
      <alignment/>
    </xf>
    <xf numFmtId="205" fontId="82" fillId="0" borderId="0" xfId="0" applyNumberFormat="1" applyFont="1" applyAlignment="1">
      <alignment/>
    </xf>
    <xf numFmtId="43" fontId="77" fillId="0" borderId="10" xfId="50" applyFont="1" applyBorder="1" applyAlignment="1">
      <alignment/>
    </xf>
    <xf numFmtId="43" fontId="77" fillId="0" borderId="0" xfId="50" applyFont="1" applyBorder="1" applyAlignment="1">
      <alignment/>
    </xf>
    <xf numFmtId="49" fontId="8" fillId="0" borderId="0" xfId="0" applyNumberFormat="1" applyFont="1" applyAlignment="1">
      <alignment vertical="top"/>
    </xf>
    <xf numFmtId="49" fontId="77" fillId="0" borderId="0" xfId="65" applyNumberFormat="1" applyFont="1">
      <alignment/>
      <protection/>
    </xf>
    <xf numFmtId="49" fontId="82" fillId="0" borderId="0" xfId="0" applyNumberFormat="1" applyFont="1" applyAlignment="1">
      <alignment vertical="top"/>
    </xf>
    <xf numFmtId="14" fontId="82" fillId="0" borderId="0" xfId="0" applyNumberFormat="1" applyFont="1" applyAlignment="1">
      <alignment/>
    </xf>
    <xf numFmtId="43" fontId="9" fillId="34" borderId="12" xfId="50" applyFont="1" applyFill="1" applyBorder="1" applyAlignment="1">
      <alignment/>
    </xf>
    <xf numFmtId="43" fontId="8" fillId="0" borderId="0" xfId="50" applyFont="1" applyBorder="1" applyAlignment="1">
      <alignment/>
    </xf>
    <xf numFmtId="219" fontId="9" fillId="0" borderId="13" xfId="50" applyNumberFormat="1" applyFont="1" applyBorder="1" applyAlignment="1">
      <alignment horizontal="center" vertical="center"/>
    </xf>
    <xf numFmtId="187" fontId="8" fillId="0" borderId="0" xfId="50" applyNumberFormat="1" applyFont="1" applyAlignment="1">
      <alignment/>
    </xf>
    <xf numFmtId="14" fontId="8" fillId="0" borderId="0" xfId="0" applyNumberFormat="1" applyFont="1" applyAlignment="1">
      <alignment/>
    </xf>
    <xf numFmtId="43" fontId="9" fillId="7" borderId="13" xfId="50" applyFont="1" applyFill="1" applyBorder="1" applyAlignment="1">
      <alignment horizontal="center"/>
    </xf>
    <xf numFmtId="49" fontId="10" fillId="0" borderId="0" xfId="65" applyNumberFormat="1" applyFont="1">
      <alignment/>
      <protection/>
    </xf>
    <xf numFmtId="43" fontId="9" fillId="0" borderId="13" xfId="50" applyFont="1" applyBorder="1" applyAlignment="1">
      <alignment/>
    </xf>
    <xf numFmtId="190" fontId="9" fillId="0" borderId="13" xfId="50" applyNumberFormat="1" applyFont="1" applyBorder="1" applyAlignment="1">
      <alignment/>
    </xf>
    <xf numFmtId="4" fontId="9" fillId="0" borderId="10" xfId="65" applyNumberFormat="1" applyFont="1" applyBorder="1">
      <alignment/>
      <protection/>
    </xf>
    <xf numFmtId="4" fontId="9" fillId="0" borderId="0" xfId="65" applyNumberFormat="1" applyFont="1" applyBorder="1">
      <alignment/>
      <protection/>
    </xf>
    <xf numFmtId="4" fontId="9" fillId="36" borderId="10" xfId="65" applyNumberFormat="1" applyFont="1" applyFill="1" applyBorder="1">
      <alignment/>
      <protection/>
    </xf>
    <xf numFmtId="0" fontId="82" fillId="0" borderId="13" xfId="0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50" applyFont="1" applyBorder="1" applyAlignment="1">
      <alignment/>
    </xf>
    <xf numFmtId="4" fontId="8" fillId="0" borderId="10" xfId="65" applyNumberFormat="1" applyFont="1" applyBorder="1">
      <alignment/>
      <protection/>
    </xf>
    <xf numFmtId="0" fontId="8" fillId="0" borderId="23" xfId="0" applyFont="1" applyBorder="1" applyAlignment="1">
      <alignment/>
    </xf>
    <xf numFmtId="43" fontId="8" fillId="0" borderId="23" xfId="50" applyFont="1" applyBorder="1" applyAlignment="1">
      <alignment/>
    </xf>
    <xf numFmtId="185" fontId="8" fillId="0" borderId="13" xfId="70" applyNumberFormat="1" applyFont="1" applyBorder="1" applyAlignment="1">
      <alignment/>
    </xf>
    <xf numFmtId="43" fontId="9" fillId="0" borderId="23" xfId="50" applyFont="1" applyBorder="1" applyAlignment="1">
      <alignment/>
    </xf>
    <xf numFmtId="9" fontId="8" fillId="0" borderId="13" xfId="70" applyFont="1" applyBorder="1" applyAlignment="1">
      <alignment/>
    </xf>
    <xf numFmtId="0" fontId="10" fillId="0" borderId="0" xfId="0" applyFont="1" applyFill="1" applyBorder="1" applyAlignment="1">
      <alignment horizontal="center"/>
    </xf>
    <xf numFmtId="49" fontId="8" fillId="0" borderId="0" xfId="65" applyNumberFormat="1" applyFont="1" applyFill="1" applyBorder="1">
      <alignment/>
      <protection/>
    </xf>
    <xf numFmtId="4" fontId="8" fillId="0" borderId="0" xfId="65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43" fontId="82" fillId="0" borderId="0" xfId="50" applyFont="1" applyFill="1" applyBorder="1" applyAlignment="1">
      <alignment/>
    </xf>
    <xf numFmtId="43" fontId="9" fillId="0" borderId="10" xfId="50" applyFont="1" applyFill="1" applyBorder="1" applyAlignment="1">
      <alignment/>
    </xf>
    <xf numFmtId="43" fontId="9" fillId="0" borderId="28" xfId="50" applyFont="1" applyBorder="1" applyAlignment="1">
      <alignment/>
    </xf>
    <xf numFmtId="43" fontId="9" fillId="0" borderId="29" xfId="50" applyFont="1" applyBorder="1" applyAlignment="1">
      <alignment/>
    </xf>
    <xf numFmtId="0" fontId="82" fillId="0" borderId="0" xfId="0" applyFont="1" applyFill="1" applyAlignment="1">
      <alignment/>
    </xf>
    <xf numFmtId="43" fontId="82" fillId="0" borderId="0" xfId="50" applyFont="1" applyFill="1" applyAlignment="1">
      <alignment/>
    </xf>
    <xf numFmtId="0" fontId="84" fillId="34" borderId="0" xfId="0" applyFont="1" applyFill="1" applyBorder="1" applyAlignment="1">
      <alignment/>
    </xf>
    <xf numFmtId="181" fontId="8" fillId="34" borderId="0" xfId="5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0" fontId="8" fillId="34" borderId="0" xfId="70" applyNumberFormat="1" applyFont="1" applyFill="1" applyBorder="1" applyAlignment="1">
      <alignment/>
    </xf>
    <xf numFmtId="0" fontId="85" fillId="34" borderId="0" xfId="34" applyFont="1" applyFill="1" applyBorder="1" applyAlignment="1">
      <alignment/>
    </xf>
    <xf numFmtId="10" fontId="76" fillId="34" borderId="0" xfId="70" applyNumberFormat="1" applyFont="1" applyFill="1" applyBorder="1" applyAlignment="1">
      <alignment/>
    </xf>
    <xf numFmtId="0" fontId="8" fillId="34" borderId="0" xfId="34" applyFont="1" applyFill="1" applyBorder="1" applyAlignment="1">
      <alignment/>
    </xf>
    <xf numFmtId="0" fontId="84" fillId="34" borderId="0" xfId="34" applyFont="1" applyFill="1" applyBorder="1" applyAlignment="1">
      <alignment/>
    </xf>
    <xf numFmtId="0" fontId="9" fillId="34" borderId="13" xfId="27" applyFont="1" applyFill="1" applyBorder="1" applyAlignment="1">
      <alignment horizontal="center" vertical="center"/>
    </xf>
    <xf numFmtId="0" fontId="86" fillId="34" borderId="13" xfId="27" applyFont="1" applyFill="1" applyBorder="1" applyAlignment="1">
      <alignment horizontal="center" vertical="center"/>
    </xf>
    <xf numFmtId="181" fontId="9" fillId="34" borderId="13" xfId="50" applyNumberFormat="1" applyFont="1" applyFill="1" applyBorder="1" applyAlignment="1">
      <alignment horizontal="center" vertical="center"/>
    </xf>
    <xf numFmtId="185" fontId="9" fillId="34" borderId="13" xfId="7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/>
    </xf>
    <xf numFmtId="10" fontId="9" fillId="34" borderId="31" xfId="70" applyNumberFormat="1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84" fillId="34" borderId="0" xfId="0" applyFont="1" applyFill="1" applyBorder="1" applyAlignment="1" applyProtection="1">
      <alignment horizontal="left" vertical="center" wrapText="1"/>
      <protection/>
    </xf>
    <xf numFmtId="181" fontId="8" fillId="34" borderId="0" xfId="50" applyNumberFormat="1" applyFont="1" applyFill="1" applyBorder="1" applyAlignment="1" applyProtection="1">
      <alignment horizontal="left" vertical="center" wrapText="1"/>
      <protection/>
    </xf>
    <xf numFmtId="185" fontId="8" fillId="34" borderId="0" xfId="70" applyNumberFormat="1" applyFont="1" applyFill="1" applyBorder="1" applyAlignment="1" applyProtection="1">
      <alignment horizontal="left" vertical="center" wrapText="1"/>
      <protection/>
    </xf>
    <xf numFmtId="43" fontId="8" fillId="0" borderId="0" xfId="0" applyNumberFormat="1" applyFont="1" applyFill="1" applyBorder="1" applyAlignment="1">
      <alignment/>
    </xf>
    <xf numFmtId="49" fontId="87" fillId="34" borderId="0" xfId="0" applyNumberFormat="1" applyFont="1" applyFill="1" applyBorder="1" applyAlignment="1" applyProtection="1">
      <alignment horizontal="center" vertical="center"/>
      <protection locked="0"/>
    </xf>
    <xf numFmtId="181" fontId="8" fillId="34" borderId="0" xfId="50" applyNumberFormat="1" applyFont="1" applyFill="1" applyBorder="1" applyAlignment="1" applyProtection="1">
      <alignment horizontal="right" vertical="justify"/>
      <protection locked="0"/>
    </xf>
    <xf numFmtId="185" fontId="8" fillId="34" borderId="0" xfId="70" applyNumberFormat="1" applyFont="1" applyFill="1" applyBorder="1" applyAlignment="1" applyProtection="1">
      <alignment horizontal="right" vertical="justify"/>
      <protection locked="0"/>
    </xf>
    <xf numFmtId="185" fontId="8" fillId="34" borderId="0" xfId="0" applyNumberFormat="1" applyFont="1" applyFill="1" applyBorder="1" applyAlignment="1">
      <alignment/>
    </xf>
    <xf numFmtId="181" fontId="8" fillId="3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39" borderId="0" xfId="0" applyFont="1" applyFill="1" applyBorder="1" applyAlignment="1" applyProtection="1">
      <alignment horizontal="left" vertical="center" wrapText="1"/>
      <protection/>
    </xf>
    <xf numFmtId="181" fontId="9" fillId="34" borderId="11" xfId="50" applyNumberFormat="1" applyFont="1" applyFill="1" applyBorder="1" applyAlignment="1">
      <alignment horizontal="right" vertical="justify"/>
    </xf>
    <xf numFmtId="185" fontId="9" fillId="39" borderId="11" xfId="70" applyNumberFormat="1" applyFont="1" applyFill="1" applyBorder="1" applyAlignment="1">
      <alignment horizontal="right" vertical="justify"/>
    </xf>
    <xf numFmtId="181" fontId="9" fillId="34" borderId="0" xfId="50" applyNumberFormat="1" applyFont="1" applyFill="1" applyBorder="1" applyAlignment="1">
      <alignment horizontal="right" vertical="justify"/>
    </xf>
    <xf numFmtId="185" fontId="9" fillId="34" borderId="0" xfId="70" applyNumberFormat="1" applyFont="1" applyFill="1" applyBorder="1" applyAlignment="1">
      <alignment horizontal="right" vertical="justify"/>
    </xf>
    <xf numFmtId="185" fontId="8" fillId="7" borderId="0" xfId="70" applyNumberFormat="1" applyFont="1" applyFill="1" applyBorder="1" applyAlignment="1" applyProtection="1">
      <alignment horizontal="right" vertical="justify"/>
      <protection locked="0"/>
    </xf>
    <xf numFmtId="0" fontId="8" fillId="34" borderId="0" xfId="0" applyFont="1" applyFill="1" applyBorder="1" applyAlignment="1">
      <alignment shrinkToFit="1"/>
    </xf>
    <xf numFmtId="3" fontId="8" fillId="34" borderId="0" xfId="0" applyNumberFormat="1" applyFont="1" applyFill="1" applyBorder="1" applyAlignment="1">
      <alignment/>
    </xf>
    <xf numFmtId="0" fontId="8" fillId="34" borderId="0" xfId="66" applyFont="1" applyFill="1" applyBorder="1">
      <alignment/>
      <protection/>
    </xf>
    <xf numFmtId="181" fontId="9" fillId="36" borderId="11" xfId="50" applyNumberFormat="1" applyFont="1" applyFill="1" applyBorder="1" applyAlignment="1">
      <alignment horizontal="right"/>
    </xf>
    <xf numFmtId="185" fontId="9" fillId="39" borderId="11" xfId="70" applyNumberFormat="1" applyFont="1" applyFill="1" applyBorder="1" applyAlignment="1">
      <alignment horizontal="right"/>
    </xf>
    <xf numFmtId="10" fontId="8" fillId="0" borderId="0" xfId="70" applyNumberFormat="1" applyFont="1" applyFill="1" applyBorder="1" applyAlignment="1">
      <alignment/>
    </xf>
    <xf numFmtId="181" fontId="9" fillId="34" borderId="0" xfId="50" applyNumberFormat="1" applyFont="1" applyFill="1" applyBorder="1" applyAlignment="1">
      <alignment horizontal="right"/>
    </xf>
    <xf numFmtId="185" fontId="9" fillId="34" borderId="0" xfId="70" applyNumberFormat="1" applyFont="1" applyFill="1" applyBorder="1" applyAlignment="1">
      <alignment horizontal="right"/>
    </xf>
    <xf numFmtId="0" fontId="9" fillId="39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81" fontId="9" fillId="34" borderId="10" xfId="50" applyNumberFormat="1" applyFont="1" applyFill="1" applyBorder="1" applyAlignment="1">
      <alignment horizontal="right"/>
    </xf>
    <xf numFmtId="185" fontId="9" fillId="34" borderId="10" xfId="70" applyNumberFormat="1" applyFont="1" applyFill="1" applyBorder="1" applyAlignment="1">
      <alignment horizontal="right"/>
    </xf>
    <xf numFmtId="181" fontId="9" fillId="0" borderId="0" xfId="5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181" fontId="8" fillId="34" borderId="14" xfId="50" applyNumberFormat="1" applyFont="1" applyFill="1" applyBorder="1" applyAlignment="1">
      <alignment/>
    </xf>
    <xf numFmtId="10" fontId="8" fillId="34" borderId="0" xfId="70" applyNumberFormat="1" applyFont="1" applyFill="1" applyBorder="1" applyAlignment="1">
      <alignment horizontal="left"/>
    </xf>
    <xf numFmtId="0" fontId="76" fillId="0" borderId="0" xfId="0" applyFont="1" applyBorder="1" applyAlignment="1">
      <alignment horizontal="left"/>
    </xf>
    <xf numFmtId="181" fontId="8" fillId="0" borderId="14" xfId="50" applyNumberFormat="1" applyFont="1" applyBorder="1" applyAlignment="1">
      <alignment/>
    </xf>
    <xf numFmtId="0" fontId="85" fillId="40" borderId="13" xfId="0" applyFont="1" applyFill="1" applyBorder="1" applyAlignment="1">
      <alignment horizontal="center"/>
    </xf>
    <xf numFmtId="181" fontId="85" fillId="40" borderId="13" xfId="50" applyNumberFormat="1" applyFont="1" applyFill="1" applyBorder="1" applyAlignment="1">
      <alignment horizontal="center"/>
    </xf>
    <xf numFmtId="17" fontId="76" fillId="34" borderId="13" xfId="0" applyNumberFormat="1" applyFont="1" applyFill="1" applyBorder="1" applyAlignment="1">
      <alignment horizontal="left"/>
    </xf>
    <xf numFmtId="181" fontId="76" fillId="0" borderId="13" xfId="50" applyNumberFormat="1" applyFont="1" applyFill="1" applyBorder="1" applyAlignment="1">
      <alignment/>
    </xf>
    <xf numFmtId="181" fontId="76" fillId="34" borderId="13" xfId="50" applyNumberFormat="1" applyFont="1" applyFill="1" applyBorder="1" applyAlignment="1">
      <alignment/>
    </xf>
    <xf numFmtId="0" fontId="76" fillId="0" borderId="13" xfId="0" applyFont="1" applyBorder="1" applyAlignment="1">
      <alignment horizontal="left"/>
    </xf>
    <xf numFmtId="181" fontId="76" fillId="0" borderId="13" xfId="50" applyNumberFormat="1" applyFont="1" applyBorder="1" applyAlignment="1">
      <alignment/>
    </xf>
    <xf numFmtId="49" fontId="88" fillId="34" borderId="0" xfId="0" applyNumberFormat="1" applyFont="1" applyFill="1" applyBorder="1" applyAlignment="1">
      <alignment horizontal="center"/>
    </xf>
    <xf numFmtId="184" fontId="6" fillId="34" borderId="0" xfId="0" applyNumberFormat="1" applyFont="1" applyFill="1" applyBorder="1" applyAlignment="1">
      <alignment horizontal="center"/>
    </xf>
    <xf numFmtId="0" fontId="5" fillId="0" borderId="0" xfId="34" applyFont="1" applyFill="1" applyBorder="1" applyAlignment="1">
      <alignment horizontal="center"/>
    </xf>
    <xf numFmtId="0" fontId="89" fillId="41" borderId="0" xfId="34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49" fontId="88" fillId="34" borderId="0" xfId="34" applyNumberFormat="1" applyFont="1" applyFill="1" applyBorder="1" applyAlignment="1">
      <alignment horizontal="center"/>
    </xf>
    <xf numFmtId="184" fontId="6" fillId="34" borderId="0" xfId="34" applyNumberFormat="1" applyFont="1" applyFill="1" applyBorder="1" applyAlignment="1">
      <alignment/>
    </xf>
    <xf numFmtId="0" fontId="6" fillId="0" borderId="0" xfId="34" applyFont="1" applyFill="1" applyBorder="1" applyAlignment="1">
      <alignment/>
    </xf>
    <xf numFmtId="49" fontId="90" fillId="34" borderId="0" xfId="27" applyNumberFormat="1" applyFont="1" applyFill="1" applyBorder="1" applyAlignment="1">
      <alignment horizontal="center" vertical="center"/>
    </xf>
    <xf numFmtId="0" fontId="7" fillId="34" borderId="0" xfId="27" applyFont="1" applyFill="1" applyBorder="1" applyAlignment="1">
      <alignment horizontal="center" vertical="center"/>
    </xf>
    <xf numFmtId="184" fontId="7" fillId="34" borderId="0" xfId="27" applyNumberFormat="1" applyFont="1" applyFill="1" applyBorder="1" applyAlignment="1">
      <alignment horizontal="center" vertical="center"/>
    </xf>
    <xf numFmtId="0" fontId="78" fillId="34" borderId="0" xfId="0" applyFont="1" applyFill="1" applyAlignment="1">
      <alignment/>
    </xf>
    <xf numFmtId="49" fontId="88" fillId="34" borderId="0" xfId="0" applyNumberFormat="1" applyFont="1" applyFill="1" applyAlignment="1">
      <alignment horizontal="center"/>
    </xf>
    <xf numFmtId="184" fontId="78" fillId="34" borderId="0" xfId="0" applyNumberFormat="1" applyFont="1" applyFill="1" applyAlignment="1">
      <alignment/>
    </xf>
    <xf numFmtId="0" fontId="91" fillId="39" borderId="0" xfId="0" applyFont="1" applyFill="1" applyAlignment="1">
      <alignment/>
    </xf>
    <xf numFmtId="49" fontId="88" fillId="39" borderId="0" xfId="0" applyNumberFormat="1" applyFont="1" applyFill="1" applyAlignment="1">
      <alignment horizontal="center"/>
    </xf>
    <xf numFmtId="0" fontId="78" fillId="39" borderId="0" xfId="0" applyFont="1" applyFill="1" applyAlignment="1">
      <alignment/>
    </xf>
    <xf numFmtId="184" fontId="91" fillId="39" borderId="11" xfId="0" applyNumberFormat="1" applyFont="1" applyFill="1" applyBorder="1" applyAlignment="1">
      <alignment/>
    </xf>
    <xf numFmtId="184" fontId="92" fillId="34" borderId="0" xfId="0" applyNumberFormat="1" applyFont="1" applyFill="1" applyAlignment="1">
      <alignment/>
    </xf>
    <xf numFmtId="184" fontId="92" fillId="34" borderId="11" xfId="0" applyNumberFormat="1" applyFont="1" applyFill="1" applyBorder="1" applyAlignment="1">
      <alignment/>
    </xf>
    <xf numFmtId="0" fontId="91" fillId="34" borderId="0" xfId="0" applyFont="1" applyFill="1" applyAlignment="1">
      <alignment/>
    </xf>
    <xf numFmtId="184" fontId="91" fillId="34" borderId="11" xfId="0" applyNumberFormat="1" applyFont="1" applyFill="1" applyBorder="1" applyAlignment="1">
      <alignment/>
    </xf>
    <xf numFmtId="184" fontId="92" fillId="36" borderId="0" xfId="0" applyNumberFormat="1" applyFont="1" applyFill="1" applyAlignment="1">
      <alignment/>
    </xf>
    <xf numFmtId="184" fontId="78" fillId="0" borderId="0" xfId="0" applyNumberFormat="1" applyFont="1" applyAlignment="1">
      <alignment/>
    </xf>
    <xf numFmtId="188" fontId="78" fillId="0" borderId="0" xfId="0" applyNumberFormat="1" applyFont="1" applyAlignment="1">
      <alignment/>
    </xf>
    <xf numFmtId="0" fontId="91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43" fontId="5" fillId="34" borderId="13" xfId="50" applyNumberFormat="1" applyFont="1" applyFill="1" applyBorder="1" applyAlignment="1">
      <alignment horizontal="right" wrapText="1"/>
    </xf>
    <xf numFmtId="0" fontId="5" fillId="34" borderId="16" xfId="0" applyFont="1" applyFill="1" applyBorder="1" applyAlignment="1">
      <alignment horizontal="left" wrapText="1"/>
    </xf>
    <xf numFmtId="43" fontId="6" fillId="34" borderId="16" xfId="50" applyNumberFormat="1" applyFont="1" applyFill="1" applyBorder="1" applyAlignment="1">
      <alignment horizontal="right" wrapText="1"/>
    </xf>
    <xf numFmtId="0" fontId="6" fillId="34" borderId="18" xfId="0" applyFont="1" applyFill="1" applyBorder="1" applyAlignment="1">
      <alignment/>
    </xf>
    <xf numFmtId="43" fontId="6" fillId="34" borderId="18" xfId="50" applyNumberFormat="1" applyFont="1" applyFill="1" applyBorder="1" applyAlignment="1">
      <alignment horizontal="right" wrapText="1"/>
    </xf>
    <xf numFmtId="0" fontId="6" fillId="34" borderId="23" xfId="0" applyFont="1" applyFill="1" applyBorder="1" applyAlignment="1">
      <alignment/>
    </xf>
    <xf numFmtId="43" fontId="6" fillId="34" borderId="23" xfId="50" applyNumberFormat="1" applyFont="1" applyFill="1" applyBorder="1" applyAlignment="1">
      <alignment horizontal="right" wrapText="1"/>
    </xf>
    <xf numFmtId="0" fontId="5" fillId="34" borderId="13" xfId="0" applyFont="1" applyFill="1" applyBorder="1" applyAlignment="1">
      <alignment/>
    </xf>
    <xf numFmtId="43" fontId="6" fillId="34" borderId="13" xfId="50" applyNumberFormat="1" applyFont="1" applyFill="1" applyBorder="1" applyAlignment="1">
      <alignment horizontal="right" wrapText="1"/>
    </xf>
    <xf numFmtId="0" fontId="6" fillId="34" borderId="16" xfId="0" applyFont="1" applyFill="1" applyBorder="1" applyAlignment="1">
      <alignment/>
    </xf>
    <xf numFmtId="43" fontId="6" fillId="0" borderId="23" xfId="50" applyNumberFormat="1" applyFont="1" applyFill="1" applyBorder="1" applyAlignment="1">
      <alignment horizontal="right" wrapText="1"/>
    </xf>
    <xf numFmtId="43" fontId="6" fillId="34" borderId="0" xfId="0" applyNumberFormat="1" applyFont="1" applyFill="1" applyAlignment="1">
      <alignment/>
    </xf>
    <xf numFmtId="43" fontId="6" fillId="34" borderId="0" xfId="50" applyFont="1" applyFill="1" applyAlignment="1">
      <alignment/>
    </xf>
    <xf numFmtId="0" fontId="5" fillId="0" borderId="0" xfId="34" applyFont="1" applyFill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49" fontId="5" fillId="34" borderId="13" xfId="0" applyNumberFormat="1" applyFont="1" applyFill="1" applyBorder="1" applyAlignment="1">
      <alignment horizontal="center" vertical="center" wrapText="1"/>
    </xf>
    <xf numFmtId="0" fontId="5" fillId="34" borderId="13" xfId="5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wrapText="1"/>
    </xf>
    <xf numFmtId="43" fontId="5" fillId="34" borderId="16" xfId="0" applyNumberFormat="1" applyFont="1" applyFill="1" applyBorder="1" applyAlignment="1">
      <alignment wrapText="1"/>
    </xf>
    <xf numFmtId="43" fontId="5" fillId="34" borderId="16" xfId="50" applyFont="1" applyFill="1" applyBorder="1" applyAlignment="1">
      <alignment horizontal="right" wrapText="1"/>
    </xf>
    <xf numFmtId="0" fontId="6" fillId="34" borderId="18" xfId="0" applyFont="1" applyFill="1" applyBorder="1" applyAlignment="1">
      <alignment horizontal="left" wrapText="1" indent="2"/>
    </xf>
    <xf numFmtId="43" fontId="6" fillId="34" borderId="18" xfId="0" applyNumberFormat="1" applyFont="1" applyFill="1" applyBorder="1" applyAlignment="1">
      <alignment horizontal="left" wrapText="1" indent="2"/>
    </xf>
    <xf numFmtId="43" fontId="6" fillId="34" borderId="18" xfId="50" applyFont="1" applyFill="1" applyBorder="1" applyAlignment="1">
      <alignment horizontal="right" wrapText="1"/>
    </xf>
    <xf numFmtId="0" fontId="5" fillId="34" borderId="18" xfId="0" applyFont="1" applyFill="1" applyBorder="1" applyAlignment="1">
      <alignment wrapText="1"/>
    </xf>
    <xf numFmtId="43" fontId="5" fillId="34" borderId="18" xfId="0" applyNumberFormat="1" applyFont="1" applyFill="1" applyBorder="1" applyAlignment="1">
      <alignment wrapText="1"/>
    </xf>
    <xf numFmtId="43" fontId="5" fillId="34" borderId="18" xfId="50" applyFont="1" applyFill="1" applyBorder="1" applyAlignment="1">
      <alignment horizontal="right" wrapText="1"/>
    </xf>
    <xf numFmtId="0" fontId="6" fillId="34" borderId="23" xfId="0" applyFont="1" applyFill="1" applyBorder="1" applyAlignment="1">
      <alignment horizontal="left" wrapText="1" indent="2"/>
    </xf>
    <xf numFmtId="43" fontId="6" fillId="34" borderId="23" xfId="0" applyNumberFormat="1" applyFont="1" applyFill="1" applyBorder="1" applyAlignment="1">
      <alignment horizontal="left" wrapText="1" indent="2"/>
    </xf>
    <xf numFmtId="43" fontId="6" fillId="34" borderId="23" xfId="50" applyFont="1" applyFill="1" applyBorder="1" applyAlignment="1">
      <alignment horizontal="right" wrapText="1"/>
    </xf>
    <xf numFmtId="43" fontId="5" fillId="34" borderId="13" xfId="0" applyNumberFormat="1" applyFont="1" applyFill="1" applyBorder="1" applyAlignment="1">
      <alignment wrapText="1"/>
    </xf>
    <xf numFmtId="43" fontId="5" fillId="34" borderId="13" xfId="5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left" indent="2"/>
    </xf>
    <xf numFmtId="43" fontId="6" fillId="34" borderId="13" xfId="5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left" wrapText="1" indent="2"/>
    </xf>
    <xf numFmtId="43" fontId="6" fillId="34" borderId="13" xfId="0" applyNumberFormat="1" applyFont="1" applyFill="1" applyBorder="1" applyAlignment="1">
      <alignment horizontal="left" wrapText="1" indent="2"/>
    </xf>
    <xf numFmtId="0" fontId="9" fillId="34" borderId="0" xfId="0" applyFont="1" applyFill="1" applyAlignment="1">
      <alignment horizontal="center"/>
    </xf>
    <xf numFmtId="39" fontId="8" fillId="34" borderId="0" xfId="68" applyNumberFormat="1" applyFont="1" applyFill="1" applyProtection="1">
      <alignment/>
      <protection/>
    </xf>
    <xf numFmtId="0" fontId="8" fillId="34" borderId="0" xfId="68" applyFont="1" applyFill="1">
      <alignment/>
      <protection/>
    </xf>
    <xf numFmtId="0" fontId="76" fillId="34" borderId="0" xfId="0" applyFont="1" applyFill="1" applyAlignment="1">
      <alignment/>
    </xf>
    <xf numFmtId="0" fontId="9" fillId="34" borderId="0" xfId="68" applyFont="1" applyFill="1" applyAlignment="1">
      <alignment horizontal="center"/>
      <protection/>
    </xf>
    <xf numFmtId="43" fontId="9" fillId="0" borderId="16" xfId="52" applyFont="1" applyFill="1" applyBorder="1" applyAlignment="1" applyProtection="1">
      <alignment/>
      <protection/>
    </xf>
    <xf numFmtId="0" fontId="9" fillId="0" borderId="11" xfId="68" applyFont="1" applyFill="1" applyBorder="1" applyAlignment="1" applyProtection="1">
      <alignment horizontal="center"/>
      <protection/>
    </xf>
    <xf numFmtId="43" fontId="8" fillId="0" borderId="15" xfId="50" applyFont="1" applyFill="1" applyBorder="1" applyAlignment="1">
      <alignment/>
    </xf>
    <xf numFmtId="43" fontId="8" fillId="0" borderId="27" xfId="50" applyFont="1" applyFill="1" applyBorder="1" applyAlignment="1">
      <alignment/>
    </xf>
    <xf numFmtId="43" fontId="8" fillId="34" borderId="16" xfId="52" applyFont="1" applyFill="1" applyBorder="1" applyAlignment="1" applyProtection="1">
      <alignment/>
      <protection/>
    </xf>
    <xf numFmtId="0" fontId="41" fillId="36" borderId="27" xfId="68" applyFont="1" applyFill="1" applyBorder="1" applyAlignment="1">
      <alignment/>
      <protection/>
    </xf>
    <xf numFmtId="0" fontId="41" fillId="36" borderId="11" xfId="68" applyFont="1" applyFill="1" applyBorder="1" applyAlignment="1">
      <alignment horizontal="center"/>
      <protection/>
    </xf>
    <xf numFmtId="43" fontId="51" fillId="36" borderId="32" xfId="68" applyNumberFormat="1" applyFont="1" applyFill="1" applyBorder="1">
      <alignment/>
      <protection/>
    </xf>
    <xf numFmtId="43" fontId="51" fillId="36" borderId="13" xfId="50" applyFont="1" applyFill="1" applyBorder="1" applyAlignment="1">
      <alignment/>
    </xf>
    <xf numFmtId="43" fontId="51" fillId="36" borderId="27" xfId="52" applyFont="1" applyFill="1" applyBorder="1" applyAlignment="1">
      <alignment/>
    </xf>
    <xf numFmtId="43" fontId="51" fillId="36" borderId="13" xfId="52" applyFont="1" applyFill="1" applyBorder="1" applyAlignment="1">
      <alignment/>
    </xf>
    <xf numFmtId="0" fontId="41" fillId="36" borderId="11" xfId="68" applyFont="1" applyFill="1" applyBorder="1">
      <alignment/>
      <protection/>
    </xf>
    <xf numFmtId="43" fontId="41" fillId="36" borderId="11" xfId="50" applyFont="1" applyFill="1" applyBorder="1" applyAlignment="1">
      <alignment/>
    </xf>
    <xf numFmtId="43" fontId="41" fillId="36" borderId="11" xfId="52" applyFont="1" applyFill="1" applyBorder="1" applyAlignment="1">
      <alignment/>
    </xf>
    <xf numFmtId="43" fontId="41" fillId="36" borderId="13" xfId="52" applyFont="1" applyFill="1" applyBorder="1" applyAlignment="1">
      <alignment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181" fontId="9" fillId="0" borderId="13" xfId="50" applyNumberFormat="1" applyFont="1" applyFill="1" applyBorder="1" applyAlignment="1">
      <alignment horizontal="center"/>
    </xf>
    <xf numFmtId="181" fontId="8" fillId="0" borderId="0" xfId="50" applyNumberFormat="1" applyFont="1" applyFill="1" applyAlignment="1">
      <alignment/>
    </xf>
    <xf numFmtId="0" fontId="9" fillId="0" borderId="0" xfId="68" applyFont="1" applyFill="1" applyProtection="1">
      <alignment/>
      <protection/>
    </xf>
    <xf numFmtId="0" fontId="9" fillId="0" borderId="0" xfId="68" applyFont="1" applyFill="1">
      <alignment/>
      <protection/>
    </xf>
    <xf numFmtId="181" fontId="9" fillId="0" borderId="13" xfId="5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1" fontId="8" fillId="0" borderId="13" xfId="50" applyNumberFormat="1" applyFont="1" applyFill="1" applyBorder="1" applyAlignment="1" applyProtection="1">
      <alignment/>
      <protection/>
    </xf>
    <xf numFmtId="0" fontId="8" fillId="0" borderId="0" xfId="68" applyFont="1" applyFill="1" applyAlignment="1">
      <alignment horizontal="right"/>
      <protection/>
    </xf>
    <xf numFmtId="181" fontId="8" fillId="0" borderId="13" xfId="50" applyNumberFormat="1" applyFont="1" applyFill="1" applyBorder="1" applyAlignment="1">
      <alignment/>
    </xf>
    <xf numFmtId="0" fontId="9" fillId="0" borderId="0" xfId="68" applyFont="1" applyFill="1" applyBorder="1" applyAlignment="1" applyProtection="1">
      <alignment horizontal="right"/>
      <protection/>
    </xf>
    <xf numFmtId="43" fontId="8" fillId="0" borderId="0" xfId="68" applyNumberFormat="1" applyFont="1" applyFill="1" applyBorder="1">
      <alignment/>
      <protection/>
    </xf>
    <xf numFmtId="181" fontId="9" fillId="0" borderId="0" xfId="50" applyNumberFormat="1" applyFont="1" applyFill="1" applyAlignment="1" applyProtection="1">
      <alignment horizontal="left"/>
      <protection/>
    </xf>
    <xf numFmtId="181" fontId="76" fillId="0" borderId="0" xfId="50" applyNumberFormat="1" applyFont="1" applyFill="1" applyAlignment="1">
      <alignment/>
    </xf>
    <xf numFmtId="43" fontId="93" fillId="0" borderId="0" xfId="52" applyFont="1" applyFill="1" applyAlignment="1">
      <alignment/>
    </xf>
    <xf numFmtId="181" fontId="8" fillId="0" borderId="0" xfId="50" applyNumberFormat="1" applyFont="1" applyFill="1" applyAlignment="1" applyProtection="1">
      <alignment/>
      <protection/>
    </xf>
    <xf numFmtId="181" fontId="9" fillId="0" borderId="0" xfId="50" applyNumberFormat="1" applyFont="1" applyFill="1" applyAlignment="1">
      <alignment/>
    </xf>
    <xf numFmtId="37" fontId="9" fillId="0" borderId="0" xfId="68" applyNumberFormat="1" applyFont="1" applyFill="1" applyBorder="1">
      <alignment/>
      <protection/>
    </xf>
    <xf numFmtId="43" fontId="8" fillId="0" borderId="0" xfId="52" applyFont="1" applyFill="1" applyBorder="1" applyAlignment="1" applyProtection="1">
      <alignment/>
      <protection/>
    </xf>
    <xf numFmtId="37" fontId="8" fillId="0" borderId="0" xfId="68" applyNumberFormat="1" applyFont="1" applyFill="1" applyBorder="1">
      <alignment/>
      <protection/>
    </xf>
    <xf numFmtId="43" fontId="9" fillId="0" borderId="0" xfId="52" applyFont="1" applyFill="1" applyBorder="1" applyAlignment="1" applyProtection="1">
      <alignment/>
      <protection/>
    </xf>
    <xf numFmtId="37" fontId="8" fillId="0" borderId="14" xfId="68" applyNumberFormat="1" applyFont="1" applyFill="1" applyBorder="1" applyProtection="1">
      <alignment/>
      <protection/>
    </xf>
    <xf numFmtId="0" fontId="9" fillId="0" borderId="33" xfId="68" applyNumberFormat="1" applyFont="1" applyFill="1" applyBorder="1" applyAlignment="1" applyProtection="1">
      <alignment horizontal="center"/>
      <protection/>
    </xf>
    <xf numFmtId="37" fontId="8" fillId="0" borderId="0" xfId="68" applyNumberFormat="1" applyFont="1" applyFill="1" applyProtection="1">
      <alignment/>
      <protection/>
    </xf>
    <xf numFmtId="192" fontId="9" fillId="0" borderId="0" xfId="52" applyNumberFormat="1" applyFont="1" applyFill="1" applyBorder="1" applyAlignment="1">
      <alignment/>
    </xf>
    <xf numFmtId="0" fontId="85" fillId="42" borderId="27" xfId="68" applyFont="1" applyFill="1" applyBorder="1">
      <alignment/>
      <protection/>
    </xf>
    <xf numFmtId="0" fontId="94" fillId="42" borderId="11" xfId="68" applyFont="1" applyFill="1" applyBorder="1">
      <alignment/>
      <protection/>
    </xf>
    <xf numFmtId="181" fontId="94" fillId="42" borderId="11" xfId="50" applyNumberFormat="1" applyFont="1" applyFill="1" applyBorder="1" applyAlignment="1">
      <alignment/>
    </xf>
    <xf numFmtId="39" fontId="94" fillId="42" borderId="32" xfId="68" applyNumberFormat="1" applyFont="1" applyFill="1" applyBorder="1">
      <alignment/>
      <protection/>
    </xf>
    <xf numFmtId="0" fontId="8" fillId="0" borderId="0" xfId="68" applyFont="1">
      <alignment/>
      <protection/>
    </xf>
    <xf numFmtId="0" fontId="9" fillId="0" borderId="0" xfId="68" applyFont="1" applyAlignment="1">
      <alignment horizontal="center"/>
      <protection/>
    </xf>
    <xf numFmtId="0" fontId="8" fillId="0" borderId="13" xfId="68" applyFont="1" applyBorder="1" applyAlignment="1">
      <alignment horizontal="center"/>
      <protection/>
    </xf>
    <xf numFmtId="181" fontId="8" fillId="0" borderId="13" xfId="50" applyNumberFormat="1" applyFont="1" applyFill="1" applyBorder="1" applyAlignment="1">
      <alignment horizontal="center"/>
    </xf>
    <xf numFmtId="0" fontId="9" fillId="0" borderId="16" xfId="68" applyFont="1" applyBorder="1" applyAlignment="1">
      <alignment horizontal="center"/>
      <protection/>
    </xf>
    <xf numFmtId="0" fontId="9" fillId="0" borderId="0" xfId="68" applyFont="1">
      <alignment/>
      <protection/>
    </xf>
    <xf numFmtId="37" fontId="8" fillId="0" borderId="13" xfId="68" applyNumberFormat="1" applyFont="1" applyBorder="1" applyAlignment="1">
      <alignment horizontal="center"/>
      <protection/>
    </xf>
    <xf numFmtId="181" fontId="8" fillId="36" borderId="13" xfId="50" applyNumberFormat="1" applyFont="1" applyFill="1" applyBorder="1" applyAlignment="1">
      <alignment horizontal="center" vertical="center"/>
    </xf>
    <xf numFmtId="0" fontId="8" fillId="0" borderId="23" xfId="68" applyFont="1" applyBorder="1" applyAlignment="1">
      <alignment horizontal="center"/>
      <protection/>
    </xf>
    <xf numFmtId="0" fontId="9" fillId="0" borderId="0" xfId="68" applyFont="1" applyAlignment="1">
      <alignment horizontal="left"/>
      <protection/>
    </xf>
    <xf numFmtId="193" fontId="8" fillId="0" borderId="0" xfId="68" applyNumberFormat="1" applyFont="1">
      <alignment/>
      <protection/>
    </xf>
    <xf numFmtId="0" fontId="9" fillId="0" borderId="27" xfId="68" applyFont="1" applyBorder="1">
      <alignment/>
      <protection/>
    </xf>
    <xf numFmtId="0" fontId="8" fillId="0" borderId="11" xfId="68" applyFont="1" applyBorder="1">
      <alignment/>
      <protection/>
    </xf>
    <xf numFmtId="0" fontId="9" fillId="0" borderId="11" xfId="68" applyFont="1" applyBorder="1" applyAlignment="1">
      <alignment horizontal="left"/>
      <protection/>
    </xf>
    <xf numFmtId="181" fontId="9" fillId="0" borderId="11" xfId="50" applyNumberFormat="1" applyFont="1" applyFill="1" applyBorder="1" applyAlignment="1">
      <alignment/>
    </xf>
    <xf numFmtId="0" fontId="9" fillId="0" borderId="32" xfId="68" applyFont="1" applyBorder="1">
      <alignment/>
      <protection/>
    </xf>
    <xf numFmtId="37" fontId="8" fillId="0" borderId="0" xfId="68" applyNumberFormat="1" applyFont="1">
      <alignment/>
      <protection/>
    </xf>
    <xf numFmtId="0" fontId="8" fillId="0" borderId="0" xfId="68" applyFont="1" applyAlignment="1">
      <alignment horizontal="left"/>
      <protection/>
    </xf>
    <xf numFmtId="0" fontId="8" fillId="0" borderId="14" xfId="68" applyFont="1" applyBorder="1">
      <alignment/>
      <protection/>
    </xf>
    <xf numFmtId="181" fontId="8" fillId="0" borderId="14" xfId="50" applyNumberFormat="1" applyFont="1" applyFill="1" applyBorder="1" applyAlignment="1">
      <alignment/>
    </xf>
    <xf numFmtId="0" fontId="76" fillId="0" borderId="14" xfId="0" applyFont="1" applyBorder="1" applyAlignment="1">
      <alignment/>
    </xf>
    <xf numFmtId="37" fontId="9" fillId="0" borderId="0" xfId="68" applyNumberFormat="1" applyFont="1">
      <alignment/>
      <protection/>
    </xf>
    <xf numFmtId="181" fontId="76" fillId="0" borderId="14" xfId="50" applyNumberFormat="1" applyFont="1" applyFill="1" applyBorder="1" applyAlignment="1">
      <alignment/>
    </xf>
    <xf numFmtId="0" fontId="76" fillId="0" borderId="14" xfId="0" applyFont="1" applyBorder="1" applyAlignment="1">
      <alignment horizontal="left" vertical="center" wrapText="1"/>
    </xf>
    <xf numFmtId="0" fontId="76" fillId="0" borderId="11" xfId="0" applyFont="1" applyBorder="1" applyAlignment="1">
      <alignment/>
    </xf>
    <xf numFmtId="181" fontId="76" fillId="0" borderId="11" xfId="50" applyNumberFormat="1" applyFont="1" applyFill="1" applyBorder="1" applyAlignment="1">
      <alignment/>
    </xf>
    <xf numFmtId="0" fontId="76" fillId="0" borderId="32" xfId="0" applyFont="1" applyBorder="1" applyAlignment="1">
      <alignment/>
    </xf>
    <xf numFmtId="0" fontId="8" fillId="0" borderId="14" xfId="68" applyFont="1" applyBorder="1" applyAlignment="1">
      <alignment horizontal="left"/>
      <protection/>
    </xf>
    <xf numFmtId="0" fontId="41" fillId="36" borderId="27" xfId="68" applyFont="1" applyFill="1" applyBorder="1" applyAlignment="1" applyProtection="1">
      <alignment horizontal="center"/>
      <protection/>
    </xf>
    <xf numFmtId="0" fontId="41" fillId="36" borderId="11" xfId="68" applyFont="1" applyFill="1" applyBorder="1" applyAlignment="1" applyProtection="1">
      <alignment horizontal="center"/>
      <protection/>
    </xf>
    <xf numFmtId="0" fontId="41" fillId="36" borderId="32" xfId="68" applyFont="1" applyFill="1" applyBorder="1" applyAlignment="1" applyProtection="1">
      <alignment horizontal="center"/>
      <protection/>
    </xf>
    <xf numFmtId="0" fontId="41" fillId="36" borderId="0" xfId="68" applyFont="1" applyFill="1" applyAlignment="1" applyProtection="1">
      <alignment horizontal="center"/>
      <protection/>
    </xf>
    <xf numFmtId="2" fontId="8" fillId="0" borderId="0" xfId="0" applyNumberFormat="1" applyFont="1" applyAlignment="1">
      <alignment/>
    </xf>
    <xf numFmtId="2" fontId="8" fillId="0" borderId="0" xfId="50" applyNumberFormat="1" applyFont="1" applyAlignment="1">
      <alignment/>
    </xf>
    <xf numFmtId="2" fontId="83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16" xfId="5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3" xfId="50" applyNumberFormat="1" applyFont="1" applyFill="1" applyBorder="1" applyAlignment="1">
      <alignment horizontal="center" vertical="center"/>
    </xf>
    <xf numFmtId="2" fontId="9" fillId="0" borderId="23" xfId="5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 quotePrefix="1">
      <alignment horizontal="center" vertical="center"/>
    </xf>
    <xf numFmtId="2" fontId="8" fillId="0" borderId="27" xfId="50" applyNumberFormat="1" applyFont="1" applyFill="1" applyBorder="1" applyAlignment="1" quotePrefix="1">
      <alignment horizontal="center" vertical="center"/>
    </xf>
    <xf numFmtId="43" fontId="8" fillId="0" borderId="27" xfId="50" applyFont="1" applyFill="1" applyBorder="1" applyAlignment="1" quotePrefix="1">
      <alignment horizontal="center" vertical="center"/>
    </xf>
    <xf numFmtId="43" fontId="8" fillId="0" borderId="13" xfId="50" applyFont="1" applyFill="1" applyBorder="1" applyAlignment="1">
      <alignment vertical="center"/>
    </xf>
    <xf numFmtId="2" fontId="76" fillId="0" borderId="0" xfId="0" applyNumberFormat="1" applyFont="1" applyAlignment="1" quotePrefix="1">
      <alignment/>
    </xf>
    <xf numFmtId="43" fontId="76" fillId="0" borderId="0" xfId="50" applyFont="1" applyAlignment="1" quotePrefix="1">
      <alignment/>
    </xf>
    <xf numFmtId="2" fontId="76" fillId="0" borderId="0" xfId="0" applyNumberFormat="1" applyFont="1" applyAlignment="1">
      <alignment/>
    </xf>
    <xf numFmtId="43" fontId="8" fillId="34" borderId="27" xfId="50" applyFont="1" applyFill="1" applyBorder="1" applyAlignment="1" quotePrefix="1">
      <alignment horizontal="center" vertical="center"/>
    </xf>
    <xf numFmtId="43" fontId="95" fillId="0" borderId="27" xfId="50" applyFont="1" applyFill="1" applyBorder="1" applyAlignment="1" quotePrefix="1">
      <alignment horizontal="center" vertical="center"/>
    </xf>
    <xf numFmtId="2" fontId="83" fillId="0" borderId="27" xfId="50" applyNumberFormat="1" applyFont="1" applyFill="1" applyBorder="1" applyAlignment="1" quotePrefix="1">
      <alignment horizontal="center" vertical="center"/>
    </xf>
    <xf numFmtId="43" fontId="83" fillId="0" borderId="27" xfId="50" applyFont="1" applyFill="1" applyBorder="1" applyAlignment="1" quotePrefix="1">
      <alignment horizontal="center" vertical="center"/>
    </xf>
    <xf numFmtId="43" fontId="83" fillId="0" borderId="13" xfId="5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horizontal="center"/>
    </xf>
    <xf numFmtId="2" fontId="9" fillId="0" borderId="13" xfId="50" applyNumberFormat="1" applyFont="1" applyFill="1" applyBorder="1" applyAlignment="1">
      <alignment horizontal="center"/>
    </xf>
    <xf numFmtId="43" fontId="9" fillId="0" borderId="13" xfId="50" applyFont="1" applyFill="1" applyBorder="1" applyAlignment="1">
      <alignment horizontal="center"/>
    </xf>
    <xf numFmtId="43" fontId="9" fillId="0" borderId="13" xfId="50" applyFont="1" applyFill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50" applyNumberFormat="1" applyFont="1" applyAlignment="1">
      <alignment/>
    </xf>
    <xf numFmtId="2" fontId="83" fillId="0" borderId="0" xfId="50" applyNumberFormat="1" applyFont="1" applyAlignment="1">
      <alignment/>
    </xf>
    <xf numFmtId="0" fontId="96" fillId="41" borderId="0" xfId="34" applyFont="1" applyFill="1" applyBorder="1" applyAlignment="1">
      <alignment vertical="center"/>
    </xf>
    <xf numFmtId="0" fontId="96" fillId="41" borderId="0" xfId="34" applyFont="1" applyFill="1" applyBorder="1" applyAlignment="1">
      <alignment horizontal="left" vertical="center"/>
    </xf>
    <xf numFmtId="43" fontId="41" fillId="41" borderId="0" xfId="50" applyFont="1" applyFill="1" applyBorder="1" applyAlignment="1">
      <alignment horizontal="left" vertical="center"/>
    </xf>
    <xf numFmtId="0" fontId="41" fillId="41" borderId="0" xfId="34" applyFont="1" applyFill="1" applyBorder="1" applyAlignment="1">
      <alignment horizontal="left" vertical="center"/>
    </xf>
    <xf numFmtId="185" fontId="51" fillId="41" borderId="0" xfId="70" applyNumberFormat="1" applyFont="1" applyFill="1" applyBorder="1" applyAlignment="1">
      <alignment horizontal="left" vertical="center"/>
    </xf>
    <xf numFmtId="0" fontId="97" fillId="0" borderId="0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3" fontId="51" fillId="0" borderId="0" xfId="50" applyFont="1" applyAlignment="1">
      <alignment vertical="center"/>
    </xf>
    <xf numFmtId="0" fontId="9" fillId="0" borderId="27" xfId="68" applyFont="1" applyFill="1" applyBorder="1" applyAlignment="1">
      <alignment horizontal="right"/>
      <protection/>
    </xf>
    <xf numFmtId="0" fontId="9" fillId="0" borderId="27" xfId="68" applyFont="1" applyFill="1" applyBorder="1" applyAlignment="1" applyProtection="1">
      <alignment horizontal="right"/>
      <protection/>
    </xf>
    <xf numFmtId="0" fontId="8" fillId="0" borderId="27" xfId="68" applyFont="1" applyFill="1" applyBorder="1" applyAlignment="1">
      <alignment horizontal="right"/>
      <protection/>
    </xf>
    <xf numFmtId="43" fontId="9" fillId="0" borderId="11" xfId="52" applyFont="1" applyFill="1" applyBorder="1" applyAlignment="1" applyProtection="1">
      <alignment horizontal="left"/>
      <protection/>
    </xf>
    <xf numFmtId="0" fontId="9" fillId="0" borderId="11" xfId="68" applyFont="1" applyFill="1" applyBorder="1" applyAlignment="1" applyProtection="1">
      <alignment horizontal="left"/>
      <protection/>
    </xf>
    <xf numFmtId="0" fontId="8" fillId="0" borderId="15" xfId="68" applyFont="1" applyFill="1" applyBorder="1" applyAlignment="1" applyProtection="1">
      <alignment horizontal="right"/>
      <protection/>
    </xf>
    <xf numFmtId="181" fontId="8" fillId="0" borderId="12" xfId="50" applyNumberFormat="1" applyFont="1" applyFill="1" applyBorder="1" applyAlignment="1" applyProtection="1">
      <alignment horizontal="left"/>
      <protection/>
    </xf>
    <xf numFmtId="0" fontId="8" fillId="0" borderId="17" xfId="68" applyFont="1" applyFill="1" applyBorder="1" applyAlignment="1" applyProtection="1">
      <alignment horizontal="right"/>
      <protection/>
    </xf>
    <xf numFmtId="181" fontId="8" fillId="0" borderId="0" xfId="50" applyNumberFormat="1" applyFont="1" applyFill="1" applyBorder="1" applyAlignment="1" applyProtection="1">
      <alignment horizontal="left"/>
      <protection/>
    </xf>
    <xf numFmtId="181" fontId="8" fillId="0" borderId="16" xfId="50" applyNumberFormat="1" applyFont="1" applyFill="1" applyBorder="1" applyAlignment="1">
      <alignment/>
    </xf>
    <xf numFmtId="0" fontId="9" fillId="0" borderId="24" xfId="68" applyFont="1" applyFill="1" applyBorder="1" applyAlignment="1" applyProtection="1">
      <alignment horizontal="right"/>
      <protection/>
    </xf>
    <xf numFmtId="0" fontId="9" fillId="0" borderId="25" xfId="68" applyFont="1" applyFill="1" applyBorder="1">
      <alignment/>
      <protection/>
    </xf>
    <xf numFmtId="181" fontId="9" fillId="0" borderId="25" xfId="50" applyNumberFormat="1" applyFont="1" applyFill="1" applyBorder="1" applyAlignment="1" applyProtection="1">
      <alignment horizontal="right"/>
      <protection/>
    </xf>
    <xf numFmtId="181" fontId="9" fillId="0" borderId="26" xfId="50" applyNumberFormat="1" applyFont="1" applyFill="1" applyBorder="1" applyAlignment="1">
      <alignment/>
    </xf>
    <xf numFmtId="0" fontId="77" fillId="0" borderId="24" xfId="68" applyFont="1" applyFill="1" applyBorder="1" applyAlignment="1" applyProtection="1">
      <alignment horizontal="right"/>
      <protection/>
    </xf>
    <xf numFmtId="0" fontId="77" fillId="0" borderId="25" xfId="68" applyFont="1" applyFill="1" applyBorder="1">
      <alignment/>
      <protection/>
    </xf>
    <xf numFmtId="0" fontId="77" fillId="0" borderId="25" xfId="68" applyFont="1" applyFill="1" applyBorder="1" applyAlignment="1" applyProtection="1">
      <alignment horizontal="left"/>
      <protection/>
    </xf>
    <xf numFmtId="181" fontId="77" fillId="0" borderId="26" xfId="50" applyNumberFormat="1" applyFont="1" applyFill="1" applyBorder="1" applyAlignment="1">
      <alignment/>
    </xf>
    <xf numFmtId="0" fontId="10" fillId="0" borderId="24" xfId="68" applyFont="1" applyFill="1" applyBorder="1" applyAlignment="1">
      <alignment horizontal="right"/>
      <protection/>
    </xf>
    <xf numFmtId="0" fontId="8" fillId="0" borderId="25" xfId="68" applyFont="1" applyFill="1" applyBorder="1" applyAlignment="1" applyProtection="1">
      <alignment horizontal="left"/>
      <protection/>
    </xf>
    <xf numFmtId="0" fontId="8" fillId="0" borderId="25" xfId="68" applyFont="1" applyFill="1" applyBorder="1">
      <alignment/>
      <protection/>
    </xf>
    <xf numFmtId="0" fontId="9" fillId="0" borderId="34" xfId="68" applyFont="1" applyFill="1" applyBorder="1" applyAlignment="1" applyProtection="1">
      <alignment/>
      <protection/>
    </xf>
    <xf numFmtId="0" fontId="9" fillId="0" borderId="35" xfId="68" applyFont="1" applyFill="1" applyBorder="1" applyAlignment="1" applyProtection="1">
      <alignment/>
      <protection/>
    </xf>
    <xf numFmtId="0" fontId="8" fillId="0" borderId="36" xfId="68" applyFont="1" applyFill="1" applyBorder="1">
      <alignment/>
      <protection/>
    </xf>
    <xf numFmtId="0" fontId="9" fillId="0" borderId="0" xfId="68" applyFont="1" applyFill="1" applyBorder="1">
      <alignment/>
      <protection/>
    </xf>
    <xf numFmtId="181" fontId="8" fillId="0" borderId="37" xfId="50" applyNumberFormat="1" applyFont="1" applyFill="1" applyBorder="1" applyAlignment="1">
      <alignment/>
    </xf>
    <xf numFmtId="0" fontId="9" fillId="0" borderId="36" xfId="68" applyFont="1" applyFill="1" applyBorder="1" applyAlignment="1" applyProtection="1">
      <alignment horizontal="right"/>
      <protection/>
    </xf>
    <xf numFmtId="211" fontId="8" fillId="0" borderId="37" xfId="70" applyNumberFormat="1" applyFont="1" applyFill="1" applyBorder="1" applyAlignment="1" applyProtection="1">
      <alignment/>
      <protection/>
    </xf>
    <xf numFmtId="0" fontId="8" fillId="0" borderId="38" xfId="68" applyFont="1" applyFill="1" applyBorder="1">
      <alignment/>
      <protection/>
    </xf>
    <xf numFmtId="0" fontId="8" fillId="0" borderId="39" xfId="68" applyFont="1" applyFill="1" applyBorder="1">
      <alignment/>
      <protection/>
    </xf>
    <xf numFmtId="37" fontId="8" fillId="0" borderId="39" xfId="68" applyNumberFormat="1" applyFont="1" applyFill="1" applyBorder="1" applyProtection="1">
      <alignment/>
      <protection/>
    </xf>
    <xf numFmtId="181" fontId="8" fillId="0" borderId="40" xfId="50" applyNumberFormat="1" applyFont="1" applyFill="1" applyBorder="1" applyAlignment="1" applyProtection="1">
      <alignment/>
      <protection/>
    </xf>
    <xf numFmtId="181" fontId="77" fillId="0" borderId="29" xfId="50" applyNumberFormat="1" applyFont="1" applyFill="1" applyBorder="1" applyAlignment="1">
      <alignment/>
    </xf>
    <xf numFmtId="0" fontId="9" fillId="36" borderId="24" xfId="65" applyFont="1" applyFill="1" applyBorder="1" applyAlignment="1">
      <alignment horizontal="center"/>
      <protection/>
    </xf>
    <xf numFmtId="3" fontId="8" fillId="0" borderId="18" xfId="0" applyNumberFormat="1" applyFont="1" applyFill="1" applyBorder="1" applyAlignment="1" applyProtection="1">
      <alignment horizontal="right"/>
      <protection locked="0"/>
    </xf>
    <xf numFmtId="2" fontId="55" fillId="36" borderId="24" xfId="0" applyNumberFormat="1" applyFont="1" applyFill="1" applyBorder="1" applyAlignment="1">
      <alignment horizontal="center"/>
    </xf>
    <xf numFmtId="2" fontId="55" fillId="36" borderId="25" xfId="0" applyNumberFormat="1" applyFont="1" applyFill="1" applyBorder="1" applyAlignment="1">
      <alignment horizontal="center"/>
    </xf>
    <xf numFmtId="2" fontId="55" fillId="36" borderId="26" xfId="0" applyNumberFormat="1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Currency" xfId="60"/>
    <cellStyle name="Currency [0]" xfId="61"/>
    <cellStyle name="Neutral" xfId="62"/>
    <cellStyle name="Normal 16" xfId="63"/>
    <cellStyle name="Normal 17" xfId="64"/>
    <cellStyle name="Normal 2" xfId="65"/>
    <cellStyle name="Normal 3" xfId="66"/>
    <cellStyle name="Normal 9" xfId="67"/>
    <cellStyle name="Normal_HOJA DE TRABAJO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G69"/>
  <sheetViews>
    <sheetView view="pageBreakPreview" zoomScaleNormal="85" zoomScaleSheetLayoutView="100" workbookViewId="0" topLeftCell="A54">
      <selection activeCell="D59" sqref="D59"/>
    </sheetView>
  </sheetViews>
  <sheetFormatPr defaultColWidth="11.421875" defaultRowHeight="15"/>
  <cols>
    <col min="1" max="1" width="30.28125" style="156" customWidth="1"/>
    <col min="2" max="2" width="7.28125" style="106" customWidth="1"/>
    <col min="3" max="3" width="13.57421875" style="107" customWidth="1"/>
    <col min="4" max="4" width="10.57421875" style="108" customWidth="1"/>
    <col min="5" max="5" width="7.28125" style="106" customWidth="1"/>
    <col min="6" max="6" width="13.57421875" style="107" customWidth="1"/>
    <col min="7" max="7" width="10.57421875" style="108" customWidth="1"/>
    <col min="8" max="16384" width="11.421875" style="109" customWidth="1"/>
  </cols>
  <sheetData>
    <row r="1" ht="15.75">
      <c r="A1" s="105" t="s">
        <v>585</v>
      </c>
    </row>
    <row r="2" ht="15.75">
      <c r="A2" s="105" t="s">
        <v>586</v>
      </c>
    </row>
    <row r="3" spans="1:7" ht="15.75">
      <c r="A3" s="110"/>
      <c r="B3" s="110"/>
      <c r="C3" s="110"/>
      <c r="D3" s="110"/>
      <c r="E3" s="110"/>
      <c r="F3" s="110"/>
      <c r="G3" s="110"/>
    </row>
    <row r="4" spans="1:7" s="507" customFormat="1" ht="22.5" customHeight="1">
      <c r="A4" s="503" t="s">
        <v>338</v>
      </c>
      <c r="B4" s="504"/>
      <c r="C4" s="505"/>
      <c r="D4" s="506"/>
      <c r="E4" s="504"/>
      <c r="F4" s="505"/>
      <c r="G4" s="506"/>
    </row>
    <row r="5" spans="1:7" ht="15.75">
      <c r="A5" s="111" t="s">
        <v>592</v>
      </c>
      <c r="B5" s="112"/>
      <c r="C5" s="111"/>
      <c r="D5" s="113"/>
      <c r="E5" s="112"/>
      <c r="F5" s="111"/>
      <c r="G5" s="113"/>
    </row>
    <row r="6" spans="1:7" ht="15.75">
      <c r="A6" s="111" t="s">
        <v>160</v>
      </c>
      <c r="B6" s="112"/>
      <c r="C6" s="111"/>
      <c r="D6" s="113"/>
      <c r="E6" s="112"/>
      <c r="F6" s="111"/>
      <c r="G6" s="113"/>
    </row>
    <row r="7" spans="1:6" ht="15.75">
      <c r="A7" s="114"/>
      <c r="C7" s="115"/>
      <c r="F7" s="115"/>
    </row>
    <row r="8" spans="1:7" s="120" customFormat="1" ht="15.75">
      <c r="A8" s="116"/>
      <c r="B8" s="117" t="s">
        <v>1</v>
      </c>
      <c r="C8" s="118" t="s">
        <v>498</v>
      </c>
      <c r="D8" s="119" t="s">
        <v>126</v>
      </c>
      <c r="E8" s="117" t="s">
        <v>1</v>
      </c>
      <c r="F8" s="118" t="s">
        <v>474</v>
      </c>
      <c r="G8" s="119" t="s">
        <v>126</v>
      </c>
    </row>
    <row r="9" spans="1:7" ht="15.75">
      <c r="A9" s="121" t="s">
        <v>2</v>
      </c>
      <c r="B9" s="122"/>
      <c r="C9" s="123"/>
      <c r="D9" s="124"/>
      <c r="E9" s="122"/>
      <c r="F9" s="123"/>
      <c r="G9" s="124"/>
    </row>
    <row r="10" spans="1:7" ht="15.75">
      <c r="A10" s="125" t="s">
        <v>4</v>
      </c>
      <c r="B10" s="126"/>
      <c r="C10" s="127"/>
      <c r="D10" s="128"/>
      <c r="E10" s="129"/>
      <c r="F10" s="127"/>
      <c r="G10" s="128"/>
    </row>
    <row r="11" spans="1:7" ht="15.75">
      <c r="A11" s="130" t="s">
        <v>6</v>
      </c>
      <c r="B11" s="131"/>
      <c r="C11" s="132">
        <v>191640</v>
      </c>
      <c r="D11" s="133">
        <f>C11/C$32</f>
        <v>0.06054763956145614</v>
      </c>
      <c r="E11" s="134"/>
      <c r="F11" s="546">
        <v>582047.5599999998</v>
      </c>
      <c r="G11" s="133">
        <v>0.2242951215487557</v>
      </c>
    </row>
    <row r="12" spans="1:7" ht="15.75">
      <c r="A12" s="135" t="s">
        <v>324</v>
      </c>
      <c r="B12" s="131"/>
      <c r="C12" s="132">
        <v>11650</v>
      </c>
      <c r="D12" s="133">
        <f aca="true" t="shared" si="0" ref="D12:D17">C12/C$32</f>
        <v>0.003680755588034669</v>
      </c>
      <c r="E12" s="134"/>
      <c r="F12" s="132"/>
      <c r="G12" s="133">
        <v>0</v>
      </c>
    </row>
    <row r="13" spans="1:7" ht="15.75">
      <c r="A13" s="135" t="s">
        <v>488</v>
      </c>
      <c r="B13" s="131"/>
      <c r="C13" s="132">
        <v>102166</v>
      </c>
      <c r="D13" s="133">
        <f t="shared" si="0"/>
        <v>0.032278804755978545</v>
      </c>
      <c r="E13" s="134"/>
      <c r="G13" s="133">
        <v>0</v>
      </c>
    </row>
    <row r="14" spans="1:7" ht="15.75">
      <c r="A14" s="135" t="s">
        <v>485</v>
      </c>
      <c r="B14" s="131"/>
      <c r="C14" s="132">
        <v>117488</v>
      </c>
      <c r="D14" s="133">
        <f t="shared" si="0"/>
        <v>0.037119709229786885</v>
      </c>
      <c r="E14" s="134"/>
      <c r="F14" s="132">
        <v>20214.14</v>
      </c>
      <c r="G14" s="133">
        <v>0.0077896263121583495</v>
      </c>
    </row>
    <row r="15" spans="1:7" ht="15.75">
      <c r="A15" s="130" t="s">
        <v>161</v>
      </c>
      <c r="B15" s="131"/>
      <c r="C15" s="136"/>
      <c r="D15" s="133">
        <f t="shared" si="0"/>
        <v>0</v>
      </c>
      <c r="E15" s="134"/>
      <c r="F15" s="136"/>
      <c r="G15" s="133">
        <v>0</v>
      </c>
    </row>
    <row r="16" spans="1:7" ht="15.75">
      <c r="A16" s="130" t="s">
        <v>9</v>
      </c>
      <c r="B16" s="131"/>
      <c r="C16" s="132">
        <v>1879994</v>
      </c>
      <c r="D16" s="133">
        <f t="shared" si="0"/>
        <v>0.5939741133881244</v>
      </c>
      <c r="E16" s="134"/>
      <c r="F16" s="132">
        <v>1342521.48</v>
      </c>
      <c r="G16" s="133">
        <v>0.517347789480323</v>
      </c>
    </row>
    <row r="17" spans="1:7" ht="15.75">
      <c r="A17" s="130" t="s">
        <v>473</v>
      </c>
      <c r="B17" s="131"/>
      <c r="C17" s="132"/>
      <c r="D17" s="133">
        <f t="shared" si="0"/>
        <v>0</v>
      </c>
      <c r="E17" s="134"/>
      <c r="F17" s="132"/>
      <c r="G17" s="133">
        <v>0</v>
      </c>
    </row>
    <row r="18" spans="1:7" ht="15.75">
      <c r="A18" s="130" t="s">
        <v>382</v>
      </c>
      <c r="B18" s="131"/>
      <c r="C18" s="132">
        <v>66542</v>
      </c>
      <c r="D18" s="133">
        <f>C18/C$32</f>
        <v>0.021023591273734158</v>
      </c>
      <c r="E18" s="134"/>
      <c r="F18" s="132">
        <v>44227.0966</v>
      </c>
      <c r="G18" s="133">
        <v>0.017043146796535943</v>
      </c>
    </row>
    <row r="19" spans="1:7" ht="7.5" customHeight="1">
      <c r="A19" s="137"/>
      <c r="B19" s="131"/>
      <c r="C19" s="138"/>
      <c r="D19" s="139"/>
      <c r="E19" s="134"/>
      <c r="F19" s="138"/>
      <c r="G19" s="139"/>
    </row>
    <row r="20" spans="1:7" ht="15.75">
      <c r="A20" s="140" t="s">
        <v>12</v>
      </c>
      <c r="B20" s="141"/>
      <c r="C20" s="142">
        <f>SUM(C10:C18)</f>
        <v>2369480</v>
      </c>
      <c r="D20" s="143">
        <f>SUM(D11:D19)</f>
        <v>0.7486246137971149</v>
      </c>
      <c r="E20" s="144"/>
      <c r="F20" s="142">
        <v>1989010.2765999998</v>
      </c>
      <c r="G20" s="143">
        <v>0.7664756841377727</v>
      </c>
    </row>
    <row r="21" spans="1:7" ht="8.25" customHeight="1">
      <c r="A21" s="137"/>
      <c r="B21" s="145"/>
      <c r="C21" s="136"/>
      <c r="D21" s="139"/>
      <c r="E21" s="146"/>
      <c r="F21" s="136"/>
      <c r="G21" s="139"/>
    </row>
    <row r="22" spans="1:7" ht="15.75">
      <c r="A22" s="125" t="s">
        <v>13</v>
      </c>
      <c r="B22" s="147"/>
      <c r="C22" s="136"/>
      <c r="D22" s="139"/>
      <c r="E22" s="148"/>
      <c r="F22" s="136"/>
      <c r="G22" s="139"/>
    </row>
    <row r="23" spans="1:7" ht="15.75">
      <c r="A23" s="137" t="s">
        <v>7</v>
      </c>
      <c r="B23" s="131"/>
      <c r="C23" s="149"/>
      <c r="D23" s="139"/>
      <c r="E23" s="134"/>
      <c r="F23" s="149"/>
      <c r="G23" s="139"/>
    </row>
    <row r="24" spans="1:7" ht="15.75">
      <c r="A24" s="137" t="s">
        <v>15</v>
      </c>
      <c r="B24" s="131"/>
      <c r="C24" s="132"/>
      <c r="D24" s="133"/>
      <c r="E24" s="134"/>
      <c r="F24" s="132"/>
      <c r="G24" s="133"/>
    </row>
    <row r="25" spans="1:7" ht="15.75">
      <c r="A25" s="137" t="s">
        <v>17</v>
      </c>
      <c r="B25" s="131"/>
      <c r="C25" s="132">
        <v>791716</v>
      </c>
      <c r="D25" s="133">
        <f>+C25/C32</f>
        <v>0.2501384627584941</v>
      </c>
      <c r="E25" s="134"/>
      <c r="F25" s="132">
        <v>605099.4400000001</v>
      </c>
      <c r="G25" s="133">
        <v>0.23317828605601243</v>
      </c>
    </row>
    <row r="26" spans="1:7" ht="15.75">
      <c r="A26" s="137" t="s">
        <v>18</v>
      </c>
      <c r="B26" s="131"/>
      <c r="C26" s="132">
        <v>3915</v>
      </c>
      <c r="D26" s="133">
        <f>+C26/C32</f>
        <v>0.0012369234443910498</v>
      </c>
      <c r="E26" s="134"/>
      <c r="F26" s="132">
        <v>897.9499999999998</v>
      </c>
      <c r="G26" s="133">
        <v>0.0003460298062149856</v>
      </c>
    </row>
    <row r="27" spans="1:7" ht="15.75">
      <c r="A27" s="137" t="s">
        <v>20</v>
      </c>
      <c r="B27" s="131"/>
      <c r="C27" s="132"/>
      <c r="D27" s="133"/>
      <c r="E27" s="134"/>
      <c r="F27" s="132"/>
      <c r="G27" s="133"/>
    </row>
    <row r="28" spans="1:7" ht="15.75">
      <c r="A28" s="137" t="s">
        <v>122</v>
      </c>
      <c r="B28" s="131"/>
      <c r="C28" s="132"/>
      <c r="D28" s="133"/>
      <c r="E28" s="134"/>
      <c r="F28" s="132"/>
      <c r="G28" s="133">
        <v>0</v>
      </c>
    </row>
    <row r="29" spans="1:7" ht="7.5" customHeight="1">
      <c r="A29" s="137"/>
      <c r="B29" s="126"/>
      <c r="C29" s="127"/>
      <c r="D29" s="128"/>
      <c r="E29" s="129"/>
      <c r="F29" s="127"/>
      <c r="G29" s="128"/>
    </row>
    <row r="30" spans="1:7" ht="15.75">
      <c r="A30" s="140" t="s">
        <v>23</v>
      </c>
      <c r="B30" s="141"/>
      <c r="C30" s="142">
        <f>SUM(C23:C29)</f>
        <v>795631</v>
      </c>
      <c r="D30" s="143">
        <f>SUM(D23:D29)</f>
        <v>0.25137538620288513</v>
      </c>
      <c r="E30" s="144"/>
      <c r="F30" s="142">
        <v>605997.39</v>
      </c>
      <c r="G30" s="143">
        <v>0.2335243158622274</v>
      </c>
    </row>
    <row r="31" spans="1:7" ht="9.75" customHeight="1">
      <c r="A31" s="150"/>
      <c r="B31" s="147"/>
      <c r="C31" s="149"/>
      <c r="D31" s="139"/>
      <c r="E31" s="148"/>
      <c r="F31" s="149"/>
      <c r="G31" s="139"/>
    </row>
    <row r="32" spans="1:7" ht="15.75">
      <c r="A32" s="151" t="s">
        <v>26</v>
      </c>
      <c r="B32" s="152"/>
      <c r="C32" s="153">
        <f>+C30+C20</f>
        <v>3165111</v>
      </c>
      <c r="D32" s="154">
        <f>+D30+D20</f>
        <v>1</v>
      </c>
      <c r="E32" s="155"/>
      <c r="F32" s="153">
        <v>2595007.6665999996</v>
      </c>
      <c r="G32" s="154">
        <v>1</v>
      </c>
    </row>
    <row r="33" ht="15.75">
      <c r="B33" s="157"/>
    </row>
    <row r="34" spans="1:7" ht="15.75">
      <c r="A34" s="116"/>
      <c r="B34" s="158"/>
      <c r="C34" s="159" t="s">
        <v>498</v>
      </c>
      <c r="D34" s="160" t="str">
        <f>+D8</f>
        <v>%</v>
      </c>
      <c r="E34" s="117"/>
      <c r="F34" s="159" t="s">
        <v>474</v>
      </c>
      <c r="G34" s="160" t="s">
        <v>126</v>
      </c>
    </row>
    <row r="35" spans="1:7" ht="15.75">
      <c r="A35" s="161" t="s">
        <v>3</v>
      </c>
      <c r="B35" s="162"/>
      <c r="C35" s="163"/>
      <c r="D35" s="164"/>
      <c r="E35" s="165"/>
      <c r="F35" s="163"/>
      <c r="G35" s="164"/>
    </row>
    <row r="36" spans="1:7" ht="15.75">
      <c r="A36" s="166" t="s">
        <v>5</v>
      </c>
      <c r="B36" s="147"/>
      <c r="C36" s="167"/>
      <c r="D36" s="128"/>
      <c r="E36" s="148"/>
      <c r="F36" s="167"/>
      <c r="G36" s="128"/>
    </row>
    <row r="37" spans="1:7" ht="15.75">
      <c r="A37" s="168" t="s">
        <v>339</v>
      </c>
      <c r="B37" s="147"/>
      <c r="C37" s="167"/>
      <c r="D37" s="128"/>
      <c r="E37" s="148"/>
      <c r="F37" s="167"/>
      <c r="G37" s="128"/>
    </row>
    <row r="38" spans="1:7" ht="15.75">
      <c r="A38" s="156" t="s">
        <v>123</v>
      </c>
      <c r="B38" s="147"/>
      <c r="C38" s="167">
        <v>1889047</v>
      </c>
      <c r="D38" s="133">
        <f>+C38/C61</f>
        <v>0.5968343715715004</v>
      </c>
      <c r="E38" s="148"/>
      <c r="F38" s="167">
        <v>1624879.9600000002</v>
      </c>
      <c r="G38" s="133">
        <v>0.6261561230753554</v>
      </c>
    </row>
    <row r="39" spans="1:7" ht="15.75">
      <c r="A39" s="168" t="s">
        <v>8</v>
      </c>
      <c r="B39" s="131"/>
      <c r="C39" s="169">
        <v>63728</v>
      </c>
      <c r="D39" s="133">
        <f>+C39/C61</f>
        <v>0.02013452329746617</v>
      </c>
      <c r="E39" s="134"/>
      <c r="F39" s="170">
        <v>126318.45999999996</v>
      </c>
      <c r="G39" s="133">
        <v>0.04867748949679294</v>
      </c>
    </row>
    <row r="40" spans="1:7" ht="15.75">
      <c r="A40" s="168" t="s">
        <v>340</v>
      </c>
      <c r="B40" s="131"/>
      <c r="C40" s="169"/>
      <c r="D40" s="133"/>
      <c r="E40" s="134"/>
      <c r="F40" s="169"/>
      <c r="G40" s="133"/>
    </row>
    <row r="41" spans="1:7" ht="15.75">
      <c r="A41" s="168" t="s">
        <v>341</v>
      </c>
      <c r="B41" s="131"/>
      <c r="C41" s="169"/>
      <c r="D41" s="133"/>
      <c r="E41" s="134"/>
      <c r="F41" s="169"/>
      <c r="G41" s="133"/>
    </row>
    <row r="42" spans="1:7" ht="15.75">
      <c r="A42" s="171" t="s">
        <v>486</v>
      </c>
      <c r="B42" s="147"/>
      <c r="C42" s="167">
        <v>12242</v>
      </c>
      <c r="D42" s="133">
        <f>+C42/C61</f>
        <v>0.003867794912873162</v>
      </c>
      <c r="E42" s="148"/>
      <c r="F42" s="167">
        <v>3914.03</v>
      </c>
      <c r="G42" s="133">
        <v>0.0015082922497244864</v>
      </c>
    </row>
    <row r="43" spans="1:7" ht="15.75">
      <c r="A43" s="171" t="s">
        <v>343</v>
      </c>
      <c r="B43" s="147"/>
      <c r="C43" s="167"/>
      <c r="D43" s="133"/>
      <c r="E43" s="148"/>
      <c r="F43" s="167"/>
      <c r="G43" s="133"/>
    </row>
    <row r="44" spans="1:7" ht="15.75">
      <c r="A44" s="172" t="s">
        <v>342</v>
      </c>
      <c r="B44" s="131"/>
      <c r="C44" s="173"/>
      <c r="D44" s="139"/>
      <c r="E44" s="134"/>
      <c r="F44" s="173"/>
      <c r="G44" s="139"/>
    </row>
    <row r="45" spans="1:7" ht="15.75">
      <c r="A45" s="174" t="s">
        <v>10</v>
      </c>
      <c r="B45" s="141"/>
      <c r="C45" s="175">
        <f>SUM(C37:C44)</f>
        <v>1965017</v>
      </c>
      <c r="D45" s="176">
        <f>+C45/C61</f>
        <v>0.6208366897818397</v>
      </c>
      <c r="E45" s="144"/>
      <c r="F45" s="175">
        <v>1755112.4500000002</v>
      </c>
      <c r="G45" s="176">
        <v>0.6763419048218728</v>
      </c>
    </row>
    <row r="46" spans="1:7" ht="15.75">
      <c r="A46" s="166" t="s">
        <v>11</v>
      </c>
      <c r="B46" s="147"/>
      <c r="C46" s="167"/>
      <c r="D46" s="139"/>
      <c r="E46" s="148"/>
      <c r="F46" s="167"/>
      <c r="G46" s="139"/>
    </row>
    <row r="47" spans="1:7" ht="15.75">
      <c r="A47" s="177" t="s">
        <v>8</v>
      </c>
      <c r="B47" s="131"/>
      <c r="C47" s="169"/>
      <c r="D47" s="133"/>
      <c r="E47" s="134"/>
      <c r="F47" s="169"/>
      <c r="G47" s="133"/>
    </row>
    <row r="48" spans="1:7" ht="15.75">
      <c r="A48" s="177" t="s">
        <v>166</v>
      </c>
      <c r="B48" s="131"/>
      <c r="C48" s="178"/>
      <c r="D48" s="133">
        <f>+C48/C61</f>
        <v>0</v>
      </c>
      <c r="E48" s="134"/>
      <c r="F48" s="178"/>
      <c r="G48" s="133">
        <v>0</v>
      </c>
    </row>
    <row r="49" spans="1:7" ht="15.75">
      <c r="A49" s="174" t="s">
        <v>14</v>
      </c>
      <c r="B49" s="141"/>
      <c r="C49" s="175">
        <v>0</v>
      </c>
      <c r="D49" s="143">
        <f>SUM(D47:D48)</f>
        <v>0</v>
      </c>
      <c r="E49" s="144"/>
      <c r="F49" s="175">
        <v>0</v>
      </c>
      <c r="G49" s="143">
        <v>0</v>
      </c>
    </row>
    <row r="50" spans="1:7" ht="15.75">
      <c r="A50" s="179" t="s">
        <v>16</v>
      </c>
      <c r="B50" s="152"/>
      <c r="C50" s="180">
        <f>+C49+C45</f>
        <v>1965017</v>
      </c>
      <c r="D50" s="154">
        <f>+D45+D49</f>
        <v>0.6208366897818397</v>
      </c>
      <c r="E50" s="155"/>
      <c r="F50" s="180">
        <v>1755112.4500000002</v>
      </c>
      <c r="G50" s="154">
        <v>0.6763419048218728</v>
      </c>
    </row>
    <row r="51" spans="1:7" ht="4.5" customHeight="1">
      <c r="A51" s="166"/>
      <c r="B51" s="147"/>
      <c r="C51" s="181"/>
      <c r="D51" s="133"/>
      <c r="E51" s="148"/>
      <c r="F51" s="181"/>
      <c r="G51" s="133"/>
    </row>
    <row r="52" spans="1:7" ht="15.75">
      <c r="A52" s="166" t="s">
        <v>19</v>
      </c>
      <c r="B52" s="147"/>
      <c r="C52" s="167"/>
      <c r="D52" s="133"/>
      <c r="E52" s="148"/>
      <c r="F52" s="167"/>
      <c r="G52" s="133"/>
    </row>
    <row r="53" spans="1:7" ht="15.75">
      <c r="A53" s="168" t="s">
        <v>21</v>
      </c>
      <c r="B53" s="131"/>
      <c r="C53" s="169">
        <v>522645</v>
      </c>
      <c r="D53" s="128">
        <f>+C53/C61</f>
        <v>0.1651269132689588</v>
      </c>
      <c r="E53" s="134"/>
      <c r="F53" s="169">
        <v>115000</v>
      </c>
      <c r="G53" s="128">
        <v>0.04431586081821445</v>
      </c>
    </row>
    <row r="54" spans="1:7" ht="15.75">
      <c r="A54" s="168" t="s">
        <v>331</v>
      </c>
      <c r="B54" s="131"/>
      <c r="C54" s="169">
        <v>233150</v>
      </c>
      <c r="D54" s="139">
        <f>+C54/C61</f>
        <v>0.0736625048142769</v>
      </c>
      <c r="E54" s="134"/>
      <c r="F54" s="169">
        <v>407645</v>
      </c>
      <c r="G54" s="139">
        <v>0.15708816594122635</v>
      </c>
    </row>
    <row r="55" spans="1:7" ht="15.75">
      <c r="A55" s="168" t="s">
        <v>579</v>
      </c>
      <c r="B55" s="131"/>
      <c r="C55" s="169">
        <v>44429.941962050056</v>
      </c>
      <c r="D55" s="139">
        <f>+C55/C61</f>
        <v>0.014037404304857625</v>
      </c>
      <c r="E55" s="134"/>
      <c r="F55" s="169"/>
      <c r="G55" s="139">
        <v>0.15708816594122635</v>
      </c>
    </row>
    <row r="56" spans="1:7" ht="15.75">
      <c r="A56" s="168" t="s">
        <v>121</v>
      </c>
      <c r="B56" s="131"/>
      <c r="C56" s="169"/>
      <c r="D56" s="128"/>
      <c r="E56" s="134"/>
      <c r="F56" s="169"/>
      <c r="G56" s="128"/>
    </row>
    <row r="57" spans="1:7" ht="15.75">
      <c r="A57" s="168" t="s">
        <v>24</v>
      </c>
      <c r="B57" s="131"/>
      <c r="C57" s="136">
        <v>272820</v>
      </c>
      <c r="D57" s="128">
        <f>+C57/C61</f>
        <v>0.08619603072455939</v>
      </c>
      <c r="E57" s="134"/>
      <c r="F57" s="136">
        <v>176549.0721500001</v>
      </c>
      <c r="G57" s="128">
        <v>0.06803412268682006</v>
      </c>
    </row>
    <row r="58" spans="1:7" ht="15.75">
      <c r="A58" s="168" t="s">
        <v>165</v>
      </c>
      <c r="B58" s="131"/>
      <c r="C58" s="136">
        <v>127049</v>
      </c>
      <c r="D58" s="128">
        <f>+C58/C61</f>
        <v>0.04014045710550746</v>
      </c>
      <c r="E58" s="134"/>
      <c r="F58" s="182">
        <v>140701.1766</v>
      </c>
      <c r="G58" s="128">
        <v>0.0542199457318662</v>
      </c>
    </row>
    <row r="59" spans="1:7" ht="15.75">
      <c r="A59" s="166" t="s">
        <v>25</v>
      </c>
      <c r="B59" s="131"/>
      <c r="C59" s="181">
        <f>SUM(C53:C58)</f>
        <v>1200093.94196205</v>
      </c>
      <c r="D59" s="183">
        <f>SUM(D53:D58)</f>
        <v>0.3791633102181602</v>
      </c>
      <c r="E59" s="134"/>
      <c r="F59" s="181">
        <v>839895.2487500001</v>
      </c>
      <c r="G59" s="183">
        <v>0.32365809517812705</v>
      </c>
    </row>
    <row r="60" spans="1:7" ht="8.25" customHeight="1">
      <c r="A60" s="166"/>
      <c r="B60" s="147"/>
      <c r="C60" s="181"/>
      <c r="D60" s="139"/>
      <c r="E60" s="148"/>
      <c r="F60" s="181"/>
      <c r="G60" s="139"/>
    </row>
    <row r="61" spans="1:7" ht="15.75">
      <c r="A61" s="184" t="s">
        <v>27</v>
      </c>
      <c r="B61" s="152"/>
      <c r="C61" s="180">
        <f>+C59+C50</f>
        <v>3165110.9419620503</v>
      </c>
      <c r="D61" s="154">
        <f>+D59+D50</f>
        <v>0.9999999999999999</v>
      </c>
      <c r="E61" s="155"/>
      <c r="F61" s="180">
        <v>2595007.6987500004</v>
      </c>
      <c r="G61" s="154">
        <v>0.9999999999999999</v>
      </c>
    </row>
    <row r="62" spans="2:6" ht="15.75">
      <c r="B62" s="185"/>
      <c r="C62" s="186"/>
      <c r="E62" s="185"/>
      <c r="F62" s="186"/>
    </row>
    <row r="63" spans="3:7" ht="15.75">
      <c r="C63" s="106"/>
      <c r="D63" s="187"/>
      <c r="F63" s="188">
        <v>0.0321500007994473</v>
      </c>
      <c r="G63" s="187"/>
    </row>
    <row r="67" spans="2:7" ht="15.75">
      <c r="B67" s="189"/>
      <c r="C67" s="190"/>
      <c r="D67" s="191"/>
      <c r="F67" s="190"/>
      <c r="G67" s="191"/>
    </row>
    <row r="68" spans="3:7" ht="15.75">
      <c r="C68" s="107" t="s">
        <v>589</v>
      </c>
      <c r="F68" s="106" t="s">
        <v>587</v>
      </c>
      <c r="G68" s="192"/>
    </row>
    <row r="69" spans="6:7" ht="15.75">
      <c r="F69" s="106" t="s">
        <v>588</v>
      </c>
      <c r="G69" s="192"/>
    </row>
  </sheetData>
  <sheetProtection/>
  <conditionalFormatting sqref="F68:G69">
    <cfRule type="cellIs" priority="1" dxfId="13" operator="lessThan" stopIfTrue="1">
      <formula>0</formula>
    </cfRule>
  </conditionalFormatting>
  <printOptions/>
  <pageMargins left="0.9055118110236221" right="0.4724409448818898" top="0.5511811023622047" bottom="0.7480314960629921" header="0.31496062992125984" footer="0.31496062992125984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125"/>
  <sheetViews>
    <sheetView zoomScale="82" zoomScaleNormal="82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H14" sqref="H14"/>
    </sheetView>
  </sheetViews>
  <sheetFormatPr defaultColWidth="11.421875" defaultRowHeight="15"/>
  <cols>
    <col min="1" max="1" width="7.28125" style="197" customWidth="1"/>
    <col min="2" max="2" width="10.8515625" style="202" customWidth="1"/>
    <col min="3" max="3" width="37.28125" style="202" customWidth="1"/>
    <col min="4" max="4" width="6.7109375" style="202" customWidth="1"/>
    <col min="5" max="5" width="10.140625" style="199" customWidth="1"/>
    <col min="6" max="7" width="11.7109375" style="202" hidden="1" customWidth="1"/>
    <col min="8" max="9" width="13.28125" style="199" customWidth="1"/>
    <col min="10" max="10" width="3.7109375" style="202" customWidth="1"/>
    <col min="11" max="11" width="23.00390625" style="202" customWidth="1"/>
    <col min="12" max="12" width="4.140625" style="202" customWidth="1"/>
    <col min="13" max="13" width="10.7109375" style="202" customWidth="1"/>
    <col min="14" max="14" width="9.00390625" style="202" customWidth="1"/>
    <col min="15" max="15" width="11.7109375" style="202" bestFit="1" customWidth="1"/>
    <col min="16" max="16" width="6.8515625" style="199" customWidth="1"/>
    <col min="17" max="17" width="11.7109375" style="202" bestFit="1" customWidth="1"/>
    <col min="18" max="18" width="2.7109375" style="202" customWidth="1"/>
    <col min="19" max="16384" width="11.421875" style="202" customWidth="1"/>
  </cols>
  <sheetData>
    <row r="1" spans="1:16" s="195" customFormat="1" ht="15.75">
      <c r="A1" s="193"/>
      <c r="B1" s="194" t="str">
        <f>+Balance!A1</f>
        <v>EMPRESA MODELO SAC</v>
      </c>
      <c r="E1" s="8"/>
      <c r="H1" s="8"/>
      <c r="I1" s="8"/>
      <c r="P1" s="8"/>
    </row>
    <row r="2" spans="1:17" s="195" customFormat="1" ht="29.25" customHeight="1">
      <c r="A2" s="508"/>
      <c r="B2" s="509" t="s">
        <v>604</v>
      </c>
      <c r="C2" s="510"/>
      <c r="D2" s="510"/>
      <c r="E2" s="511"/>
      <c r="F2" s="510"/>
      <c r="G2" s="510"/>
      <c r="H2" s="511"/>
      <c r="I2" s="511"/>
      <c r="J2" s="510"/>
      <c r="K2" s="510"/>
      <c r="L2" s="510"/>
      <c r="M2" s="510"/>
      <c r="N2" s="510"/>
      <c r="O2" s="510"/>
      <c r="P2" s="511"/>
      <c r="Q2" s="510"/>
    </row>
    <row r="3" spans="1:16" s="195" customFormat="1" ht="15.75">
      <c r="A3" s="193"/>
      <c r="B3" s="195" t="s">
        <v>592</v>
      </c>
      <c r="E3" s="8"/>
      <c r="H3" s="8"/>
      <c r="I3" s="8"/>
      <c r="P3" s="8"/>
    </row>
    <row r="4" spans="1:16" s="195" customFormat="1" ht="16.5" thickBot="1">
      <c r="A4" s="193"/>
      <c r="E4" s="8"/>
      <c r="H4" s="8"/>
      <c r="I4" s="8"/>
      <c r="P4" s="8"/>
    </row>
    <row r="5" spans="1:17" s="195" customFormat="1" ht="16.5" thickBot="1">
      <c r="A5" s="545" t="s">
        <v>605</v>
      </c>
      <c r="B5" s="59" t="s">
        <v>76</v>
      </c>
      <c r="C5" s="71" t="s">
        <v>385</v>
      </c>
      <c r="D5" s="71" t="s">
        <v>386</v>
      </c>
      <c r="E5" s="60" t="s">
        <v>596</v>
      </c>
      <c r="F5" s="71" t="s">
        <v>397</v>
      </c>
      <c r="G5" s="71" t="s">
        <v>398</v>
      </c>
      <c r="H5" s="60" t="s">
        <v>375</v>
      </c>
      <c r="I5" s="71" t="s">
        <v>376</v>
      </c>
      <c r="J5" s="71" t="s">
        <v>387</v>
      </c>
      <c r="K5" s="71" t="s">
        <v>388</v>
      </c>
      <c r="L5" s="71" t="s">
        <v>389</v>
      </c>
      <c r="M5" s="71" t="s">
        <v>390</v>
      </c>
      <c r="N5" s="71" t="s">
        <v>391</v>
      </c>
      <c r="O5" s="71" t="s">
        <v>392</v>
      </c>
      <c r="P5" s="60" t="s">
        <v>393</v>
      </c>
      <c r="Q5" s="72" t="s">
        <v>394</v>
      </c>
    </row>
    <row r="6" spans="1:17" s="195" customFormat="1" ht="15.75">
      <c r="A6" s="193"/>
      <c r="B6" s="61" t="s">
        <v>305</v>
      </c>
      <c r="C6" s="61" t="s">
        <v>306</v>
      </c>
      <c r="D6" s="61" t="s">
        <v>241</v>
      </c>
      <c r="E6" s="8"/>
      <c r="F6" s="65">
        <v>834118.99</v>
      </c>
      <c r="G6" s="65">
        <v>0</v>
      </c>
      <c r="H6" s="8">
        <v>134216.07</v>
      </c>
      <c r="I6" s="65">
        <v>0</v>
      </c>
      <c r="J6" s="61"/>
      <c r="K6" s="61"/>
      <c r="L6" s="61"/>
      <c r="M6" s="61"/>
      <c r="N6" s="61"/>
      <c r="O6" s="62"/>
      <c r="P6" s="8"/>
      <c r="Q6" s="62"/>
    </row>
    <row r="7" spans="1:17" s="195" customFormat="1" ht="15.75">
      <c r="A7" s="193"/>
      <c r="B7" s="61" t="s">
        <v>332</v>
      </c>
      <c r="C7" s="61" t="s">
        <v>333</v>
      </c>
      <c r="D7" s="61" t="s">
        <v>241</v>
      </c>
      <c r="E7" s="8"/>
      <c r="F7" s="65">
        <v>1625.1</v>
      </c>
      <c r="G7" s="65">
        <v>0</v>
      </c>
      <c r="H7" s="8"/>
      <c r="I7" s="65">
        <v>0</v>
      </c>
      <c r="J7" s="61"/>
      <c r="K7" s="61"/>
      <c r="L7" s="61"/>
      <c r="M7" s="61"/>
      <c r="N7" s="61"/>
      <c r="O7" s="62"/>
      <c r="P7" s="8"/>
      <c r="Q7" s="62"/>
    </row>
    <row r="8" spans="1:17" s="195" customFormat="1" ht="15.75">
      <c r="A8" s="193"/>
      <c r="B8" s="61" t="s">
        <v>307</v>
      </c>
      <c r="C8" s="61" t="s">
        <v>308</v>
      </c>
      <c r="D8" s="61" t="s">
        <v>241</v>
      </c>
      <c r="E8" s="8"/>
      <c r="F8" s="65">
        <v>21668.57</v>
      </c>
      <c r="G8" s="65">
        <v>0</v>
      </c>
      <c r="H8" s="8">
        <v>33452.31</v>
      </c>
      <c r="I8" s="65">
        <v>0</v>
      </c>
      <c r="J8" s="61"/>
      <c r="K8" s="61"/>
      <c r="L8" s="61"/>
      <c r="M8" s="61"/>
      <c r="N8" s="61"/>
      <c r="O8" s="62"/>
      <c r="P8" s="8"/>
      <c r="Q8" s="62"/>
    </row>
    <row r="9" spans="1:17" s="195" customFormat="1" ht="15.75">
      <c r="A9" s="193"/>
      <c r="B9" s="61" t="s">
        <v>434</v>
      </c>
      <c r="C9" s="61" t="s">
        <v>435</v>
      </c>
      <c r="D9" s="61" t="s">
        <v>241</v>
      </c>
      <c r="E9" s="8"/>
      <c r="F9" s="65">
        <v>2070.88</v>
      </c>
      <c r="G9" s="65">
        <v>0</v>
      </c>
      <c r="H9" s="8">
        <v>140.46</v>
      </c>
      <c r="I9" s="65">
        <v>0</v>
      </c>
      <c r="J9" s="61"/>
      <c r="K9" s="61"/>
      <c r="L9" s="61"/>
      <c r="M9" s="61"/>
      <c r="N9" s="61"/>
      <c r="O9" s="62"/>
      <c r="P9" s="8"/>
      <c r="Q9" s="62"/>
    </row>
    <row r="10" spans="1:17" s="195" customFormat="1" ht="15.75">
      <c r="A10" s="193"/>
      <c r="B10" s="61" t="s">
        <v>421</v>
      </c>
      <c r="C10" s="61" t="s">
        <v>422</v>
      </c>
      <c r="D10" s="61" t="s">
        <v>241</v>
      </c>
      <c r="E10" s="8"/>
      <c r="F10" s="65">
        <v>837.19</v>
      </c>
      <c r="G10" s="65">
        <v>0</v>
      </c>
      <c r="H10" s="8">
        <v>11887.89</v>
      </c>
      <c r="I10" s="65">
        <v>0</v>
      </c>
      <c r="J10" s="61"/>
      <c r="K10" s="61"/>
      <c r="L10" s="61"/>
      <c r="M10" s="61"/>
      <c r="N10" s="61"/>
      <c r="O10" s="62"/>
      <c r="P10" s="8"/>
      <c r="Q10" s="62"/>
    </row>
    <row r="11" spans="1:17" s="195" customFormat="1" ht="15.75">
      <c r="A11" s="193"/>
      <c r="B11" s="61" t="s">
        <v>499</v>
      </c>
      <c r="C11" s="61" t="s">
        <v>500</v>
      </c>
      <c r="D11" s="61" t="s">
        <v>241</v>
      </c>
      <c r="E11" s="8"/>
      <c r="F11" s="65"/>
      <c r="G11" s="65"/>
      <c r="H11" s="8">
        <v>8431.11</v>
      </c>
      <c r="I11" s="65"/>
      <c r="J11" s="61"/>
      <c r="K11" s="61"/>
      <c r="L11" s="61"/>
      <c r="M11" s="61"/>
      <c r="N11" s="61"/>
      <c r="O11" s="62"/>
      <c r="P11" s="8"/>
      <c r="Q11" s="62"/>
    </row>
    <row r="12" spans="1:17" s="195" customFormat="1" ht="15.75">
      <c r="A12" s="193"/>
      <c r="B12" s="61" t="s">
        <v>436</v>
      </c>
      <c r="C12" s="61" t="s">
        <v>437</v>
      </c>
      <c r="D12" s="61" t="s">
        <v>241</v>
      </c>
      <c r="E12" s="8"/>
      <c r="F12" s="65">
        <v>8112.86</v>
      </c>
      <c r="G12" s="65">
        <v>0</v>
      </c>
      <c r="H12" s="8">
        <v>3421.46</v>
      </c>
      <c r="I12" s="65">
        <v>0</v>
      </c>
      <c r="J12" s="61"/>
      <c r="K12" s="61"/>
      <c r="L12" s="61"/>
      <c r="M12" s="61"/>
      <c r="N12" s="61"/>
      <c r="O12" s="62"/>
      <c r="P12" s="8"/>
      <c r="Q12" s="62"/>
    </row>
    <row r="13" spans="1:17" s="195" customFormat="1" ht="15.75">
      <c r="A13" s="193"/>
      <c r="B13" s="61" t="s">
        <v>438</v>
      </c>
      <c r="C13" s="61" t="s">
        <v>439</v>
      </c>
      <c r="D13" s="61" t="s">
        <v>241</v>
      </c>
      <c r="E13" s="8"/>
      <c r="F13" s="65">
        <v>91</v>
      </c>
      <c r="G13" s="65">
        <v>0</v>
      </c>
      <c r="H13" s="8">
        <v>91</v>
      </c>
      <c r="I13" s="65">
        <v>0</v>
      </c>
      <c r="J13" s="61"/>
      <c r="K13" s="61"/>
      <c r="L13" s="61"/>
      <c r="M13" s="61"/>
      <c r="N13" s="61"/>
      <c r="O13" s="62"/>
      <c r="P13" s="8"/>
      <c r="Q13" s="62"/>
    </row>
    <row r="14" spans="2:17" ht="16.5" thickBot="1">
      <c r="B14" s="198"/>
      <c r="C14" s="198"/>
      <c r="D14" s="198"/>
      <c r="F14" s="200"/>
      <c r="G14" s="200"/>
      <c r="H14" s="9">
        <f>SUM(H6:H13)</f>
        <v>191640.29999999996</v>
      </c>
      <c r="I14" s="200"/>
      <c r="J14" s="198"/>
      <c r="K14" s="198"/>
      <c r="L14" s="198"/>
      <c r="M14" s="198"/>
      <c r="N14" s="198"/>
      <c r="O14" s="201"/>
      <c r="Q14" s="201"/>
    </row>
    <row r="15" spans="2:17" ht="16.5" thickTop="1">
      <c r="B15" s="198"/>
      <c r="C15" s="198"/>
      <c r="D15" s="198"/>
      <c r="F15" s="200"/>
      <c r="G15" s="200"/>
      <c r="I15" s="200"/>
      <c r="J15" s="198"/>
      <c r="K15" s="198"/>
      <c r="L15" s="198"/>
      <c r="M15" s="198"/>
      <c r="N15" s="198"/>
      <c r="O15" s="201"/>
      <c r="Q15" s="201"/>
    </row>
    <row r="16" spans="1:17" s="195" customFormat="1" ht="15.75">
      <c r="A16" s="193"/>
      <c r="B16" s="61" t="s">
        <v>309</v>
      </c>
      <c r="C16" s="61" t="s">
        <v>310</v>
      </c>
      <c r="D16" s="61"/>
      <c r="E16" s="8"/>
      <c r="F16" s="65"/>
      <c r="G16" s="65"/>
      <c r="H16" s="8">
        <v>4800</v>
      </c>
      <c r="I16" s="65"/>
      <c r="J16" s="61" t="s">
        <v>399</v>
      </c>
      <c r="K16" s="61" t="s">
        <v>501</v>
      </c>
      <c r="L16" s="61" t="s">
        <v>400</v>
      </c>
      <c r="M16" s="61" t="s">
        <v>462</v>
      </c>
      <c r="N16" s="61" t="s">
        <v>504</v>
      </c>
      <c r="O16" s="62" t="s">
        <v>593</v>
      </c>
      <c r="P16" s="8" t="s">
        <v>399</v>
      </c>
      <c r="Q16" s="62"/>
    </row>
    <row r="17" spans="1:17" s="195" customFormat="1" ht="15.75">
      <c r="A17" s="193"/>
      <c r="B17" s="61"/>
      <c r="C17" s="61"/>
      <c r="D17" s="61"/>
      <c r="E17" s="8"/>
      <c r="F17" s="65"/>
      <c r="G17" s="65"/>
      <c r="H17" s="8">
        <v>3450</v>
      </c>
      <c r="I17" s="65"/>
      <c r="J17" s="61" t="s">
        <v>399</v>
      </c>
      <c r="K17" s="61" t="s">
        <v>502</v>
      </c>
      <c r="L17" s="61" t="s">
        <v>400</v>
      </c>
      <c r="M17" s="61" t="s">
        <v>462</v>
      </c>
      <c r="N17" s="61" t="s">
        <v>505</v>
      </c>
      <c r="O17" s="62" t="s">
        <v>593</v>
      </c>
      <c r="P17" s="8" t="s">
        <v>399</v>
      </c>
      <c r="Q17" s="62"/>
    </row>
    <row r="18" spans="1:17" s="195" customFormat="1" ht="15.75">
      <c r="A18" s="193"/>
      <c r="B18" s="61"/>
      <c r="C18" s="61"/>
      <c r="D18" s="61"/>
      <c r="E18" s="8"/>
      <c r="F18" s="65"/>
      <c r="G18" s="65"/>
      <c r="H18" s="8">
        <v>3400</v>
      </c>
      <c r="I18" s="65"/>
      <c r="J18" s="61" t="s">
        <v>399</v>
      </c>
      <c r="K18" s="61" t="s">
        <v>503</v>
      </c>
      <c r="L18" s="61" t="s">
        <v>400</v>
      </c>
      <c r="M18" s="61" t="s">
        <v>462</v>
      </c>
      <c r="N18" s="61" t="s">
        <v>506</v>
      </c>
      <c r="O18" s="62" t="s">
        <v>593</v>
      </c>
      <c r="P18" s="8" t="s">
        <v>399</v>
      </c>
      <c r="Q18" s="62"/>
    </row>
    <row r="19" spans="2:17" ht="16.5" thickBot="1">
      <c r="B19" s="61"/>
      <c r="C19" s="61"/>
      <c r="D19" s="198"/>
      <c r="F19" s="200"/>
      <c r="G19" s="200"/>
      <c r="H19" s="9">
        <f>SUM(H16:H18)</f>
        <v>11650</v>
      </c>
      <c r="I19" s="200"/>
      <c r="J19" s="198"/>
      <c r="K19" s="198"/>
      <c r="L19" s="198"/>
      <c r="M19" s="198"/>
      <c r="N19" s="198"/>
      <c r="O19" s="201"/>
      <c r="Q19" s="201"/>
    </row>
    <row r="20" spans="2:17" ht="16.5" thickTop="1">
      <c r="B20" s="61"/>
      <c r="C20" s="61"/>
      <c r="D20" s="198"/>
      <c r="F20" s="200"/>
      <c r="G20" s="200"/>
      <c r="I20" s="200"/>
      <c r="J20" s="198"/>
      <c r="K20" s="198"/>
      <c r="L20" s="198"/>
      <c r="M20" s="198"/>
      <c r="N20" s="198"/>
      <c r="O20" s="201"/>
      <c r="Q20" s="201"/>
    </row>
    <row r="21" spans="1:17" s="195" customFormat="1" ht="15.75">
      <c r="A21" s="193"/>
      <c r="B21" s="61" t="s">
        <v>475</v>
      </c>
      <c r="C21" s="61" t="s">
        <v>476</v>
      </c>
      <c r="D21" s="61"/>
      <c r="E21" s="8"/>
      <c r="F21" s="65">
        <v>69745</v>
      </c>
      <c r="G21" s="65">
        <v>0</v>
      </c>
      <c r="H21" s="203">
        <f>106959-45662</f>
        <v>61297</v>
      </c>
      <c r="I21" s="65"/>
      <c r="J21" s="61"/>
      <c r="K21" s="8"/>
      <c r="L21" s="61"/>
      <c r="M21" s="61"/>
      <c r="N21" s="61"/>
      <c r="O21" s="62"/>
      <c r="P21" s="8"/>
      <c r="Q21" s="62"/>
    </row>
    <row r="22" spans="1:17" s="195" customFormat="1" ht="15.75">
      <c r="A22" s="193"/>
      <c r="B22" s="61" t="s">
        <v>490</v>
      </c>
      <c r="C22" s="61" t="s">
        <v>491</v>
      </c>
      <c r="D22" s="61"/>
      <c r="E22" s="8"/>
      <c r="F22" s="65"/>
      <c r="G22" s="65"/>
      <c r="H22" s="204">
        <v>5245</v>
      </c>
      <c r="I22" s="65"/>
      <c r="J22" s="61"/>
      <c r="K22" s="61"/>
      <c r="L22" s="61"/>
      <c r="M22" s="61"/>
      <c r="N22" s="61"/>
      <c r="O22" s="62"/>
      <c r="P22" s="8"/>
      <c r="Q22" s="62"/>
    </row>
    <row r="23" spans="1:17" s="195" customFormat="1" ht="15.75">
      <c r="A23" s="193"/>
      <c r="B23" s="61" t="s">
        <v>313</v>
      </c>
      <c r="C23" s="61" t="s">
        <v>526</v>
      </c>
      <c r="D23" s="61"/>
      <c r="E23" s="8"/>
      <c r="F23" s="65">
        <v>31407.15</v>
      </c>
      <c r="G23" s="65">
        <v>0</v>
      </c>
      <c r="H23" s="203">
        <v>102036.71</v>
      </c>
      <c r="I23" s="65"/>
      <c r="J23" s="61"/>
      <c r="K23" s="8"/>
      <c r="L23" s="61"/>
      <c r="M23" s="61"/>
      <c r="N23" s="61"/>
      <c r="O23" s="62"/>
      <c r="P23" s="8"/>
      <c r="Q23" s="62"/>
    </row>
    <row r="24" spans="1:17" s="195" customFormat="1" ht="15.75">
      <c r="A24" s="193"/>
      <c r="B24" s="61" t="s">
        <v>480</v>
      </c>
      <c r="C24" s="61" t="s">
        <v>481</v>
      </c>
      <c r="D24" s="61"/>
      <c r="E24" s="8"/>
      <c r="F24" s="65">
        <v>119.29</v>
      </c>
      <c r="G24" s="65">
        <v>0</v>
      </c>
      <c r="H24" s="203">
        <v>129</v>
      </c>
      <c r="I24" s="65"/>
      <c r="J24" s="61"/>
      <c r="K24" s="8"/>
      <c r="L24" s="205"/>
      <c r="M24" s="205"/>
      <c r="N24" s="205"/>
      <c r="O24" s="206"/>
      <c r="P24" s="8"/>
      <c r="Q24" s="206"/>
    </row>
    <row r="25" spans="1:17" s="195" customFormat="1" ht="16.5" thickBot="1">
      <c r="A25" s="193"/>
      <c r="B25" s="61"/>
      <c r="C25" s="61"/>
      <c r="D25" s="61"/>
      <c r="E25" s="8"/>
      <c r="F25" s="65"/>
      <c r="G25" s="65"/>
      <c r="H25" s="207">
        <f>SUM(H21:H24)</f>
        <v>168707.71000000002</v>
      </c>
      <c r="I25" s="65"/>
      <c r="J25" s="61"/>
      <c r="K25" s="18"/>
      <c r="L25" s="205"/>
      <c r="M25" s="205"/>
      <c r="N25" s="205"/>
      <c r="O25" s="206"/>
      <c r="P25" s="8"/>
      <c r="Q25" s="206"/>
    </row>
    <row r="26" spans="2:18" ht="16.5" thickTop="1">
      <c r="B26" s="198"/>
      <c r="C26" s="198"/>
      <c r="D26" s="198"/>
      <c r="F26" s="200"/>
      <c r="G26" s="200"/>
      <c r="I26" s="200"/>
      <c r="J26" s="198"/>
      <c r="K26" s="208"/>
      <c r="L26" s="208"/>
      <c r="M26" s="208"/>
      <c r="N26" s="208"/>
      <c r="P26" s="209"/>
      <c r="Q26" s="210"/>
      <c r="R26" s="208"/>
    </row>
    <row r="27" spans="1:18" s="195" customFormat="1" ht="15.75">
      <c r="A27" s="193"/>
      <c r="B27" s="61" t="s">
        <v>312</v>
      </c>
      <c r="C27" s="61" t="s">
        <v>507</v>
      </c>
      <c r="D27" s="61" t="s">
        <v>241</v>
      </c>
      <c r="E27" s="8"/>
      <c r="F27" s="65"/>
      <c r="G27" s="65"/>
      <c r="H27" s="8">
        <v>17569</v>
      </c>
      <c r="I27" s="65"/>
      <c r="J27" s="61"/>
      <c r="K27" s="211"/>
      <c r="L27" s="211"/>
      <c r="M27" s="211"/>
      <c r="N27" s="211"/>
      <c r="P27" s="212"/>
      <c r="Q27" s="213"/>
      <c r="R27" s="211"/>
    </row>
    <row r="28" spans="1:18" s="195" customFormat="1" ht="15.75">
      <c r="A28" s="193"/>
      <c r="B28" s="61" t="s">
        <v>404</v>
      </c>
      <c r="C28" s="61" t="s">
        <v>508</v>
      </c>
      <c r="D28" s="61" t="s">
        <v>241</v>
      </c>
      <c r="E28" s="8"/>
      <c r="F28" s="65"/>
      <c r="G28" s="65"/>
      <c r="H28" s="8"/>
      <c r="I28" s="65"/>
      <c r="J28" s="61"/>
      <c r="K28" s="211"/>
      <c r="L28" s="211"/>
      <c r="M28" s="211"/>
      <c r="N28" s="211"/>
      <c r="P28" s="212"/>
      <c r="Q28" s="213"/>
      <c r="R28" s="211"/>
    </row>
    <row r="29" spans="1:18" s="195" customFormat="1" ht="15.75">
      <c r="A29" s="193"/>
      <c r="B29" s="61" t="s">
        <v>509</v>
      </c>
      <c r="C29" s="61" t="s">
        <v>510</v>
      </c>
      <c r="D29" s="61" t="s">
        <v>241</v>
      </c>
      <c r="E29" s="8"/>
      <c r="F29" s="65"/>
      <c r="G29" s="65"/>
      <c r="H29" s="8">
        <v>588016.88</v>
      </c>
      <c r="I29" s="65"/>
      <c r="J29" s="61"/>
      <c r="K29" s="211"/>
      <c r="L29" s="211"/>
      <c r="M29" s="211"/>
      <c r="N29" s="211"/>
      <c r="P29" s="212"/>
      <c r="Q29" s="213"/>
      <c r="R29" s="211"/>
    </row>
    <row r="30" spans="1:18" s="195" customFormat="1" ht="15.75">
      <c r="A30" s="193"/>
      <c r="B30" s="61" t="s">
        <v>405</v>
      </c>
      <c r="C30" s="61" t="s">
        <v>406</v>
      </c>
      <c r="D30" s="61" t="s">
        <v>241</v>
      </c>
      <c r="E30" s="8"/>
      <c r="F30" s="65"/>
      <c r="G30" s="65"/>
      <c r="H30" s="8">
        <v>718002.61</v>
      </c>
      <c r="I30" s="65"/>
      <c r="J30" s="61"/>
      <c r="K30" s="211"/>
      <c r="L30" s="211"/>
      <c r="M30" s="211"/>
      <c r="N30" s="211"/>
      <c r="P30" s="212"/>
      <c r="Q30" s="213"/>
      <c r="R30" s="211"/>
    </row>
    <row r="31" spans="1:18" s="195" customFormat="1" ht="15.75">
      <c r="A31" s="193"/>
      <c r="B31" s="61" t="s">
        <v>336</v>
      </c>
      <c r="C31" s="61" t="s">
        <v>511</v>
      </c>
      <c r="D31" s="61" t="s">
        <v>241</v>
      </c>
      <c r="E31" s="8"/>
      <c r="F31" s="65">
        <v>177249.25</v>
      </c>
      <c r="G31" s="65">
        <v>0</v>
      </c>
      <c r="H31" s="8">
        <v>500805.8</v>
      </c>
      <c r="I31" s="65"/>
      <c r="J31" s="61" t="s">
        <v>311</v>
      </c>
      <c r="L31" s="211"/>
      <c r="M31" s="211"/>
      <c r="N31" s="211"/>
      <c r="P31" s="212"/>
      <c r="Q31" s="211"/>
      <c r="R31" s="211"/>
    </row>
    <row r="32" spans="1:18" s="195" customFormat="1" ht="15.75">
      <c r="A32" s="193"/>
      <c r="B32" s="61" t="s">
        <v>407</v>
      </c>
      <c r="C32" s="61" t="s">
        <v>512</v>
      </c>
      <c r="D32" s="61" t="s">
        <v>241</v>
      </c>
      <c r="E32" s="8"/>
      <c r="F32" s="65">
        <v>424434.15</v>
      </c>
      <c r="G32" s="65">
        <v>0</v>
      </c>
      <c r="H32" s="8">
        <v>55600</v>
      </c>
      <c r="I32" s="65"/>
      <c r="J32" s="61" t="s">
        <v>311</v>
      </c>
      <c r="P32" s="212"/>
      <c r="Q32" s="213"/>
      <c r="R32" s="211"/>
    </row>
    <row r="33" spans="1:17" s="195" customFormat="1" ht="16.5" thickBot="1">
      <c r="A33" s="193"/>
      <c r="B33" s="61"/>
      <c r="C33" s="61"/>
      <c r="D33" s="61"/>
      <c r="E33" s="8"/>
      <c r="F33" s="65"/>
      <c r="G33" s="65"/>
      <c r="H33" s="9">
        <f>SUM(H27:H32)</f>
        <v>1879994.29</v>
      </c>
      <c r="I33" s="65"/>
      <c r="J33" s="61"/>
      <c r="K33" s="205"/>
      <c r="L33" s="205"/>
      <c r="M33" s="205"/>
      <c r="N33" s="205"/>
      <c r="O33" s="206"/>
      <c r="P33" s="8"/>
      <c r="Q33" s="206"/>
    </row>
    <row r="34" spans="1:17" s="195" customFormat="1" ht="16.5" thickTop="1">
      <c r="A34" s="193"/>
      <c r="B34" s="61"/>
      <c r="C34" s="61"/>
      <c r="D34" s="61"/>
      <c r="E34" s="8"/>
      <c r="F34" s="65"/>
      <c r="G34" s="65"/>
      <c r="H34" s="8"/>
      <c r="I34" s="65"/>
      <c r="J34" s="61"/>
      <c r="K34" s="205"/>
      <c r="L34" s="205"/>
      <c r="M34" s="205"/>
      <c r="N34" s="205"/>
      <c r="O34" s="206"/>
      <c r="P34" s="8"/>
      <c r="Q34" s="206"/>
    </row>
    <row r="35" spans="1:17" s="218" customFormat="1" ht="15.75">
      <c r="A35" s="214"/>
      <c r="B35" s="215" t="s">
        <v>497</v>
      </c>
      <c r="C35" s="215" t="s">
        <v>496</v>
      </c>
      <c r="D35" s="215"/>
      <c r="E35" s="203"/>
      <c r="F35" s="204"/>
      <c r="G35" s="204"/>
      <c r="H35" s="203">
        <v>550000</v>
      </c>
      <c r="I35" s="204"/>
      <c r="J35" s="215"/>
      <c r="K35" s="216"/>
      <c r="L35" s="216"/>
      <c r="M35" s="216"/>
      <c r="N35" s="216"/>
      <c r="O35" s="217"/>
      <c r="P35" s="203"/>
      <c r="Q35" s="217"/>
    </row>
    <row r="36" spans="1:17" s="218" customFormat="1" ht="15.75">
      <c r="A36" s="214"/>
      <c r="B36" s="215" t="s">
        <v>517</v>
      </c>
      <c r="C36" s="215" t="s">
        <v>515</v>
      </c>
      <c r="D36" s="215"/>
      <c r="E36" s="203"/>
      <c r="F36" s="204"/>
      <c r="G36" s="204"/>
      <c r="H36" s="203">
        <v>189000.77</v>
      </c>
      <c r="I36" s="204"/>
      <c r="J36" s="215"/>
      <c r="K36" s="216"/>
      <c r="L36" s="216"/>
      <c r="M36" s="216"/>
      <c r="N36" s="216"/>
      <c r="O36" s="217"/>
      <c r="P36" s="203"/>
      <c r="Q36" s="217"/>
    </row>
    <row r="37" spans="1:17" s="218" customFormat="1" ht="15.75">
      <c r="A37" s="214"/>
      <c r="B37" s="215" t="s">
        <v>440</v>
      </c>
      <c r="C37" s="215" t="s">
        <v>516</v>
      </c>
      <c r="D37" s="215"/>
      <c r="E37" s="203"/>
      <c r="F37" s="204">
        <v>29374.56</v>
      </c>
      <c r="G37" s="204">
        <v>0</v>
      </c>
      <c r="H37" s="203">
        <v>29374.56</v>
      </c>
      <c r="I37" s="204"/>
      <c r="J37" s="215" t="s">
        <v>311</v>
      </c>
      <c r="K37" s="216"/>
      <c r="L37" s="216"/>
      <c r="M37" s="216"/>
      <c r="N37" s="216"/>
      <c r="O37" s="217"/>
      <c r="P37" s="203"/>
      <c r="Q37" s="217"/>
    </row>
    <row r="38" spans="1:17" s="218" customFormat="1" ht="15.75">
      <c r="A38" s="214"/>
      <c r="B38" s="215" t="s">
        <v>415</v>
      </c>
      <c r="C38" s="215" t="s">
        <v>416</v>
      </c>
      <c r="D38" s="215"/>
      <c r="E38" s="203"/>
      <c r="F38" s="204">
        <v>4100</v>
      </c>
      <c r="G38" s="204">
        <v>0</v>
      </c>
      <c r="H38" s="203">
        <v>4600</v>
      </c>
      <c r="I38" s="204"/>
      <c r="J38" s="215" t="s">
        <v>311</v>
      </c>
      <c r="K38" s="216"/>
      <c r="L38" s="216"/>
      <c r="M38" s="216"/>
      <c r="N38" s="216"/>
      <c r="O38" s="217"/>
      <c r="P38" s="203"/>
      <c r="Q38" s="217"/>
    </row>
    <row r="39" spans="1:17" s="218" customFormat="1" ht="15.75">
      <c r="A39" s="214"/>
      <c r="B39" s="215" t="s">
        <v>417</v>
      </c>
      <c r="C39" s="215" t="s">
        <v>418</v>
      </c>
      <c r="D39" s="215"/>
      <c r="E39" s="203"/>
      <c r="F39" s="204">
        <v>21660</v>
      </c>
      <c r="G39" s="204">
        <v>0</v>
      </c>
      <c r="H39" s="203">
        <v>21160</v>
      </c>
      <c r="I39" s="204"/>
      <c r="J39" s="215" t="s">
        <v>311</v>
      </c>
      <c r="K39" s="216"/>
      <c r="L39" s="216"/>
      <c r="M39" s="216"/>
      <c r="N39" s="216"/>
      <c r="O39" s="217"/>
      <c r="P39" s="203"/>
      <c r="Q39" s="217"/>
    </row>
    <row r="40" spans="1:17" s="218" customFormat="1" ht="15.75">
      <c r="A40" s="214"/>
      <c r="B40" s="215" t="s">
        <v>410</v>
      </c>
      <c r="C40" s="215" t="s">
        <v>411</v>
      </c>
      <c r="D40" s="215"/>
      <c r="E40" s="203"/>
      <c r="F40" s="204">
        <v>17806.21</v>
      </c>
      <c r="G40" s="204">
        <v>0</v>
      </c>
      <c r="H40" s="203">
        <v>17806.21</v>
      </c>
      <c r="I40" s="204"/>
      <c r="J40" s="215" t="s">
        <v>311</v>
      </c>
      <c r="K40" s="216"/>
      <c r="L40" s="216"/>
      <c r="M40" s="216"/>
      <c r="N40" s="216"/>
      <c r="O40" s="217"/>
      <c r="P40" s="203"/>
      <c r="Q40" s="217"/>
    </row>
    <row r="41" spans="1:17" s="218" customFormat="1" ht="15.75">
      <c r="A41" s="214"/>
      <c r="B41" s="215" t="s">
        <v>412</v>
      </c>
      <c r="C41" s="215" t="s">
        <v>413</v>
      </c>
      <c r="D41" s="215"/>
      <c r="E41" s="203"/>
      <c r="F41" s="204">
        <v>1154.85</v>
      </c>
      <c r="G41" s="204">
        <v>0</v>
      </c>
      <c r="H41" s="203">
        <v>1154.85</v>
      </c>
      <c r="I41" s="204"/>
      <c r="J41" s="215" t="s">
        <v>311</v>
      </c>
      <c r="K41" s="216"/>
      <c r="L41" s="216"/>
      <c r="M41" s="216"/>
      <c r="N41" s="216"/>
      <c r="O41" s="217"/>
      <c r="P41" s="203"/>
      <c r="Q41" s="217"/>
    </row>
    <row r="42" spans="1:17" s="218" customFormat="1" ht="15.75">
      <c r="A42" s="214"/>
      <c r="B42" s="215" t="s">
        <v>414</v>
      </c>
      <c r="C42" s="215" t="s">
        <v>423</v>
      </c>
      <c r="D42" s="215"/>
      <c r="E42" s="203"/>
      <c r="F42" s="204">
        <v>28360.14</v>
      </c>
      <c r="G42" s="204">
        <v>0</v>
      </c>
      <c r="H42" s="203">
        <v>28360.14</v>
      </c>
      <c r="I42" s="204"/>
      <c r="J42" s="215" t="s">
        <v>311</v>
      </c>
      <c r="K42" s="215"/>
      <c r="L42" s="215"/>
      <c r="M42" s="215"/>
      <c r="N42" s="215"/>
      <c r="O42" s="219"/>
      <c r="P42" s="203"/>
      <c r="Q42" s="219"/>
    </row>
    <row r="43" spans="1:17" s="218" customFormat="1" ht="15.75">
      <c r="A43" s="214"/>
      <c r="B43" s="215" t="s">
        <v>513</v>
      </c>
      <c r="C43" s="215" t="s">
        <v>514</v>
      </c>
      <c r="D43" s="215"/>
      <c r="E43" s="203"/>
      <c r="F43" s="204"/>
      <c r="G43" s="204"/>
      <c r="H43" s="203">
        <v>9084.74</v>
      </c>
      <c r="I43" s="220">
        <f>SUM(H35:H43)</f>
        <v>850541.27</v>
      </c>
      <c r="J43" s="215"/>
      <c r="K43" s="215"/>
      <c r="L43" s="215"/>
      <c r="M43" s="215"/>
      <c r="N43" s="215"/>
      <c r="O43" s="219"/>
      <c r="P43" s="203"/>
      <c r="Q43" s="219"/>
    </row>
    <row r="44" spans="1:17" s="218" customFormat="1" ht="15.75">
      <c r="A44" s="214"/>
      <c r="B44" s="215" t="s">
        <v>523</v>
      </c>
      <c r="C44" s="215" t="s">
        <v>524</v>
      </c>
      <c r="D44" s="215"/>
      <c r="E44" s="203"/>
      <c r="F44" s="204"/>
      <c r="G44" s="204"/>
      <c r="H44" s="221">
        <v>-787.5</v>
      </c>
      <c r="I44" s="204"/>
      <c r="J44" s="215"/>
      <c r="K44" s="215"/>
      <c r="L44" s="215"/>
      <c r="M44" s="215"/>
      <c r="N44" s="215"/>
      <c r="O44" s="219"/>
      <c r="P44" s="203"/>
      <c r="Q44" s="219"/>
    </row>
    <row r="45" spans="1:16" s="218" customFormat="1" ht="15.75">
      <c r="A45" s="214"/>
      <c r="B45" s="215" t="s">
        <v>477</v>
      </c>
      <c r="C45" s="215" t="s">
        <v>518</v>
      </c>
      <c r="D45" s="215"/>
      <c r="E45" s="203"/>
      <c r="F45" s="204">
        <v>0</v>
      </c>
      <c r="G45" s="204">
        <v>2937.48</v>
      </c>
      <c r="H45" s="222">
        <v>-7280.53</v>
      </c>
      <c r="I45" s="204"/>
      <c r="J45" s="215" t="s">
        <v>311</v>
      </c>
      <c r="P45" s="203"/>
    </row>
    <row r="46" spans="1:17" s="218" customFormat="1" ht="15.75">
      <c r="A46" s="214"/>
      <c r="B46" s="215" t="s">
        <v>478</v>
      </c>
      <c r="C46" s="215" t="s">
        <v>519</v>
      </c>
      <c r="D46" s="215"/>
      <c r="E46" s="203"/>
      <c r="F46" s="204">
        <v>0</v>
      </c>
      <c r="G46" s="204">
        <v>2576.04</v>
      </c>
      <c r="H46" s="222">
        <v>-25576.99</v>
      </c>
      <c r="I46" s="204"/>
      <c r="J46" s="215" t="s">
        <v>311</v>
      </c>
      <c r="K46" s="215"/>
      <c r="L46" s="215"/>
      <c r="M46" s="215"/>
      <c r="N46" s="215"/>
      <c r="O46" s="219"/>
      <c r="P46" s="203"/>
      <c r="Q46" s="219"/>
    </row>
    <row r="47" spans="1:17" s="218" customFormat="1" ht="15.75">
      <c r="A47" s="214"/>
      <c r="B47" s="215" t="s">
        <v>479</v>
      </c>
      <c r="C47" s="215" t="s">
        <v>520</v>
      </c>
      <c r="D47" s="215"/>
      <c r="E47" s="203"/>
      <c r="F47" s="204">
        <v>0</v>
      </c>
      <c r="G47" s="204">
        <v>3986.68</v>
      </c>
      <c r="H47" s="222">
        <v>-10321.01</v>
      </c>
      <c r="I47" s="204"/>
      <c r="J47" s="215" t="s">
        <v>311</v>
      </c>
      <c r="K47" s="215"/>
      <c r="L47" s="215"/>
      <c r="M47" s="215"/>
      <c r="N47" s="215"/>
      <c r="O47" s="219"/>
      <c r="P47" s="203"/>
      <c r="Q47" s="219"/>
    </row>
    <row r="48" spans="1:17" s="218" customFormat="1" ht="15.75">
      <c r="A48" s="214"/>
      <c r="B48" s="215" t="s">
        <v>492</v>
      </c>
      <c r="C48" s="215" t="s">
        <v>521</v>
      </c>
      <c r="D48" s="215"/>
      <c r="E48" s="203"/>
      <c r="F48" s="204">
        <v>0</v>
      </c>
      <c r="G48" s="204">
        <v>3986.68</v>
      </c>
      <c r="H48" s="222">
        <v>-14859.29</v>
      </c>
      <c r="I48" s="220">
        <f>SUM(H44:H48)</f>
        <v>-58825.32000000001</v>
      </c>
      <c r="J48" s="215" t="s">
        <v>311</v>
      </c>
      <c r="K48" s="215"/>
      <c r="L48" s="215"/>
      <c r="M48" s="215"/>
      <c r="N48" s="215"/>
      <c r="O48" s="219"/>
      <c r="P48" s="203"/>
      <c r="Q48" s="219"/>
    </row>
    <row r="49" spans="1:17" s="195" customFormat="1" ht="16.5" thickBot="1">
      <c r="A49" s="193"/>
      <c r="B49" s="61"/>
      <c r="C49" s="73" t="s">
        <v>522</v>
      </c>
      <c r="D49" s="61"/>
      <c r="E49" s="8"/>
      <c r="F49" s="65"/>
      <c r="G49" s="65"/>
      <c r="H49" s="9">
        <f>SUM(H35:H48)</f>
        <v>791715.95</v>
      </c>
      <c r="I49" s="65"/>
      <c r="J49" s="61"/>
      <c r="K49" s="61"/>
      <c r="L49" s="61"/>
      <c r="M49" s="61"/>
      <c r="N49" s="61"/>
      <c r="O49" s="62"/>
      <c r="P49" s="8"/>
      <c r="Q49" s="62"/>
    </row>
    <row r="50" spans="2:17" ht="16.5" thickTop="1">
      <c r="B50" s="198"/>
      <c r="C50" s="198"/>
      <c r="D50" s="198"/>
      <c r="F50" s="200"/>
      <c r="G50" s="200"/>
      <c r="I50" s="200"/>
      <c r="J50" s="198"/>
      <c r="K50" s="198"/>
      <c r="L50" s="198"/>
      <c r="M50" s="198"/>
      <c r="N50" s="198"/>
      <c r="O50" s="201"/>
      <c r="Q50" s="201"/>
    </row>
    <row r="51" spans="1:17" s="195" customFormat="1" ht="15.75">
      <c r="A51" s="193"/>
      <c r="B51" s="61" t="s">
        <v>525</v>
      </c>
      <c r="C51" s="61" t="s">
        <v>494</v>
      </c>
      <c r="D51" s="61"/>
      <c r="E51" s="8"/>
      <c r="F51" s="65">
        <v>1924</v>
      </c>
      <c r="G51" s="65">
        <v>0</v>
      </c>
      <c r="H51" s="8">
        <v>5424</v>
      </c>
      <c r="I51" s="200"/>
      <c r="J51" s="61" t="s">
        <v>311</v>
      </c>
      <c r="K51" s="61"/>
      <c r="L51" s="61"/>
      <c r="M51" s="61"/>
      <c r="N51" s="61"/>
      <c r="O51" s="62"/>
      <c r="P51" s="8"/>
      <c r="Q51" s="62"/>
    </row>
    <row r="52" spans="1:16" s="195" customFormat="1" ht="15.75">
      <c r="A52" s="193"/>
      <c r="B52" s="61" t="s">
        <v>493</v>
      </c>
      <c r="C52" s="61" t="s">
        <v>494</v>
      </c>
      <c r="D52" s="61"/>
      <c r="E52" s="8"/>
      <c r="F52" s="65">
        <v>0</v>
      </c>
      <c r="G52" s="65">
        <v>833.69</v>
      </c>
      <c r="H52" s="223">
        <f>-1026.05-484.06</f>
        <v>-1510.11</v>
      </c>
      <c r="I52" s="200"/>
      <c r="J52" s="61" t="s">
        <v>311</v>
      </c>
      <c r="P52" s="8"/>
    </row>
    <row r="53" spans="1:17" s="195" customFormat="1" ht="15.75">
      <c r="A53" s="193"/>
      <c r="B53" s="61"/>
      <c r="C53" s="61"/>
      <c r="D53" s="61"/>
      <c r="E53" s="8"/>
      <c r="F53" s="65"/>
      <c r="G53" s="65"/>
      <c r="H53" s="224">
        <f>SUM(H51:H52)</f>
        <v>3913.8900000000003</v>
      </c>
      <c r="I53" s="200"/>
      <c r="J53" s="61" t="s">
        <v>311</v>
      </c>
      <c r="K53" s="225"/>
      <c r="L53" s="61"/>
      <c r="M53" s="61"/>
      <c r="N53" s="61"/>
      <c r="O53" s="62"/>
      <c r="P53" s="8"/>
      <c r="Q53" s="62"/>
    </row>
    <row r="54" spans="2:17" ht="15.75">
      <c r="B54" s="198"/>
      <c r="C54" s="198"/>
      <c r="D54" s="198"/>
      <c r="F54" s="200"/>
      <c r="G54" s="200"/>
      <c r="I54" s="200"/>
      <c r="J54" s="198"/>
      <c r="K54" s="226"/>
      <c r="L54" s="198"/>
      <c r="M54" s="198"/>
      <c r="N54" s="198"/>
      <c r="O54" s="201"/>
      <c r="Q54" s="201"/>
    </row>
    <row r="55" spans="1:17" s="195" customFormat="1" ht="15.75">
      <c r="A55" s="193"/>
      <c r="B55" s="61" t="s">
        <v>441</v>
      </c>
      <c r="C55" s="61" t="s">
        <v>442</v>
      </c>
      <c r="D55" s="61"/>
      <c r="E55" s="8"/>
      <c r="F55" s="65"/>
      <c r="G55" s="65"/>
      <c r="H55" s="8">
        <v>14575.43</v>
      </c>
      <c r="I55" s="65"/>
      <c r="J55" s="61"/>
      <c r="K55" s="225"/>
      <c r="L55" s="61"/>
      <c r="M55" s="61"/>
      <c r="N55" s="61"/>
      <c r="O55" s="62"/>
      <c r="P55" s="8"/>
      <c r="Q55" s="62"/>
    </row>
    <row r="56" spans="1:17" s="195" customFormat="1" ht="15.75">
      <c r="A56" s="193"/>
      <c r="B56" s="61" t="s">
        <v>408</v>
      </c>
      <c r="C56" s="61" t="s">
        <v>409</v>
      </c>
      <c r="D56" s="61"/>
      <c r="E56" s="8"/>
      <c r="F56" s="65"/>
      <c r="G56" s="65"/>
      <c r="H56" s="8">
        <v>17592.18</v>
      </c>
      <c r="I56" s="65"/>
      <c r="J56" s="61"/>
      <c r="K56" s="225"/>
      <c r="L56" s="61"/>
      <c r="M56" s="61"/>
      <c r="N56" s="61"/>
      <c r="O56" s="62"/>
      <c r="P56" s="8"/>
      <c r="Q56" s="62"/>
    </row>
    <row r="57" spans="1:17" s="195" customFormat="1" ht="15.75">
      <c r="A57" s="193"/>
      <c r="B57" s="61" t="s">
        <v>337</v>
      </c>
      <c r="C57" s="61" t="s">
        <v>424</v>
      </c>
      <c r="D57" s="61"/>
      <c r="E57" s="8"/>
      <c r="F57" s="65">
        <v>39670.18</v>
      </c>
      <c r="G57" s="65">
        <v>0</v>
      </c>
      <c r="H57" s="8">
        <v>8219.44</v>
      </c>
      <c r="I57" s="65"/>
      <c r="J57" s="61"/>
      <c r="K57" s="225"/>
      <c r="L57" s="61"/>
      <c r="M57" s="61"/>
      <c r="N57" s="61"/>
      <c r="O57" s="62"/>
      <c r="P57" s="8"/>
      <c r="Q57" s="62"/>
    </row>
    <row r="58" spans="1:17" s="195" customFormat="1" ht="15.75">
      <c r="A58" s="193"/>
      <c r="B58" s="61" t="s">
        <v>443</v>
      </c>
      <c r="C58" s="61" t="s">
        <v>444</v>
      </c>
      <c r="D58" s="61"/>
      <c r="E58" s="8"/>
      <c r="F58" s="65">
        <v>15008.7</v>
      </c>
      <c r="G58" s="65">
        <v>0</v>
      </c>
      <c r="H58" s="8">
        <v>205644.03</v>
      </c>
      <c r="I58" s="65"/>
      <c r="J58" s="61"/>
      <c r="K58" s="225"/>
      <c r="L58" s="61"/>
      <c r="M58" s="61"/>
      <c r="N58" s="61"/>
      <c r="O58" s="62"/>
      <c r="P58" s="8"/>
      <c r="Q58" s="62"/>
    </row>
    <row r="59" spans="1:17" s="195" customFormat="1" ht="16.5" thickBot="1">
      <c r="A59" s="193"/>
      <c r="B59" s="61"/>
      <c r="C59" s="73" t="s">
        <v>527</v>
      </c>
      <c r="D59" s="61"/>
      <c r="E59" s="8"/>
      <c r="F59" s="65"/>
      <c r="G59" s="65"/>
      <c r="H59" s="74">
        <f>SUM(H55:H58)</f>
        <v>246031.08000000002</v>
      </c>
      <c r="I59" s="65"/>
      <c r="J59" s="61"/>
      <c r="K59" s="225"/>
      <c r="L59" s="61"/>
      <c r="M59" s="61"/>
      <c r="N59" s="61"/>
      <c r="O59" s="62"/>
      <c r="P59" s="8"/>
      <c r="Q59" s="62"/>
    </row>
    <row r="60" spans="1:17" s="195" customFormat="1" ht="16.5" thickTop="1">
      <c r="A60" s="193"/>
      <c r="B60" s="61"/>
      <c r="C60" s="61"/>
      <c r="D60" s="61"/>
      <c r="E60" s="8"/>
      <c r="F60" s="65"/>
      <c r="G60" s="65"/>
      <c r="H60" s="8"/>
      <c r="I60" s="65"/>
      <c r="J60" s="61"/>
      <c r="K60" s="61"/>
      <c r="L60" s="61"/>
      <c r="M60" s="61"/>
      <c r="N60" s="61"/>
      <c r="O60" s="62"/>
      <c r="P60" s="8"/>
      <c r="Q60" s="62"/>
    </row>
    <row r="61" spans="2:17" ht="15.75">
      <c r="B61" s="198"/>
      <c r="C61" s="198"/>
      <c r="D61" s="198"/>
      <c r="F61" s="200"/>
      <c r="G61" s="200"/>
      <c r="I61" s="200"/>
      <c r="J61" s="198"/>
      <c r="K61" s="227"/>
      <c r="L61" s="227"/>
      <c r="M61" s="227"/>
      <c r="N61" s="227"/>
      <c r="O61" s="228"/>
      <c r="Q61" s="228"/>
    </row>
    <row r="62" spans="1:17" s="195" customFormat="1" ht="15.75">
      <c r="A62" s="193"/>
      <c r="B62" s="61" t="s">
        <v>315</v>
      </c>
      <c r="C62" s="61" t="s">
        <v>162</v>
      </c>
      <c r="D62" s="61"/>
      <c r="E62" s="8"/>
      <c r="F62" s="65"/>
      <c r="G62" s="65"/>
      <c r="H62" s="8"/>
      <c r="I62" s="65">
        <v>1819.8</v>
      </c>
      <c r="J62" s="61" t="s">
        <v>402</v>
      </c>
      <c r="K62" s="61" t="s">
        <v>396</v>
      </c>
      <c r="L62" s="61" t="s">
        <v>395</v>
      </c>
      <c r="M62" s="61" t="s">
        <v>482</v>
      </c>
      <c r="N62" s="61" t="s">
        <v>528</v>
      </c>
      <c r="O62" s="62" t="s">
        <v>594</v>
      </c>
      <c r="P62" s="8" t="s">
        <v>311</v>
      </c>
      <c r="Q62" s="62" t="s">
        <v>594</v>
      </c>
    </row>
    <row r="63" spans="1:17" s="195" customFormat="1" ht="15.75">
      <c r="A63" s="193"/>
      <c r="B63" s="61" t="s">
        <v>316</v>
      </c>
      <c r="C63" s="61" t="s">
        <v>317</v>
      </c>
      <c r="D63" s="61"/>
      <c r="E63" s="8"/>
      <c r="F63" s="65"/>
      <c r="G63" s="65"/>
      <c r="H63" s="8"/>
      <c r="I63" s="65">
        <v>395.98</v>
      </c>
      <c r="J63" s="61" t="s">
        <v>402</v>
      </c>
      <c r="K63" s="61" t="s">
        <v>429</v>
      </c>
      <c r="L63" s="61" t="s">
        <v>395</v>
      </c>
      <c r="M63" s="61" t="s">
        <v>482</v>
      </c>
      <c r="N63" s="61" t="s">
        <v>528</v>
      </c>
      <c r="O63" s="62" t="s">
        <v>594</v>
      </c>
      <c r="P63" s="8" t="s">
        <v>311</v>
      </c>
      <c r="Q63" s="62" t="s">
        <v>594</v>
      </c>
    </row>
    <row r="64" spans="1:17" s="195" customFormat="1" ht="15.75">
      <c r="A64" s="193"/>
      <c r="B64" s="61" t="s">
        <v>314</v>
      </c>
      <c r="C64" s="61" t="s">
        <v>163</v>
      </c>
      <c r="D64" s="61"/>
      <c r="E64" s="8"/>
      <c r="F64" s="65"/>
      <c r="G64" s="65"/>
      <c r="H64" s="8"/>
      <c r="I64" s="65">
        <v>7984</v>
      </c>
      <c r="J64" s="61" t="s">
        <v>402</v>
      </c>
      <c r="K64" s="61" t="s">
        <v>433</v>
      </c>
      <c r="L64" s="61" t="s">
        <v>395</v>
      </c>
      <c r="M64" s="61" t="s">
        <v>482</v>
      </c>
      <c r="N64" s="61" t="s">
        <v>528</v>
      </c>
      <c r="O64" s="62" t="s">
        <v>594</v>
      </c>
      <c r="P64" s="8"/>
      <c r="Q64" s="62" t="s">
        <v>594</v>
      </c>
    </row>
    <row r="65" spans="1:17" s="195" customFormat="1" ht="15.75">
      <c r="A65" s="193"/>
      <c r="B65" s="61" t="s">
        <v>463</v>
      </c>
      <c r="C65" s="61" t="s">
        <v>464</v>
      </c>
      <c r="D65" s="61"/>
      <c r="E65" s="8"/>
      <c r="F65" s="65"/>
      <c r="G65" s="65"/>
      <c r="H65" s="8"/>
      <c r="I65" s="65">
        <v>1061.5</v>
      </c>
      <c r="J65" s="61" t="s">
        <v>403</v>
      </c>
      <c r="K65" s="61" t="s">
        <v>431</v>
      </c>
      <c r="L65" s="61" t="s">
        <v>395</v>
      </c>
      <c r="M65" s="61" t="s">
        <v>482</v>
      </c>
      <c r="N65" s="61" t="s">
        <v>528</v>
      </c>
      <c r="O65" s="62" t="s">
        <v>594</v>
      </c>
      <c r="P65" s="8" t="s">
        <v>311</v>
      </c>
      <c r="Q65" s="62" t="s">
        <v>594</v>
      </c>
    </row>
    <row r="66" spans="1:17" s="195" customFormat="1" ht="15.75">
      <c r="A66" s="193"/>
      <c r="B66" s="61" t="s">
        <v>465</v>
      </c>
      <c r="C66" s="61" t="s">
        <v>466</v>
      </c>
      <c r="D66" s="61"/>
      <c r="E66" s="8"/>
      <c r="F66" s="65"/>
      <c r="G66" s="65"/>
      <c r="H66" s="8"/>
      <c r="I66" s="65">
        <v>843.04</v>
      </c>
      <c r="J66" s="61" t="s">
        <v>403</v>
      </c>
      <c r="K66" s="61" t="s">
        <v>430</v>
      </c>
      <c r="L66" s="61" t="s">
        <v>395</v>
      </c>
      <c r="M66" s="61" t="s">
        <v>482</v>
      </c>
      <c r="N66" s="61" t="s">
        <v>528</v>
      </c>
      <c r="O66" s="62" t="s">
        <v>594</v>
      </c>
      <c r="P66" s="8" t="s">
        <v>311</v>
      </c>
      <c r="Q66" s="62" t="s">
        <v>594</v>
      </c>
    </row>
    <row r="67" spans="1:17" s="195" customFormat="1" ht="15.75">
      <c r="A67" s="193"/>
      <c r="B67" s="61" t="s">
        <v>467</v>
      </c>
      <c r="C67" s="61" t="s">
        <v>468</v>
      </c>
      <c r="D67" s="61"/>
      <c r="E67" s="8"/>
      <c r="F67" s="65"/>
      <c r="G67" s="65"/>
      <c r="H67" s="8"/>
      <c r="I67" s="65">
        <v>137.39</v>
      </c>
      <c r="J67" s="61" t="s">
        <v>403</v>
      </c>
      <c r="K67" s="61" t="s">
        <v>469</v>
      </c>
      <c r="L67" s="61" t="s">
        <v>395</v>
      </c>
      <c r="M67" s="61" t="s">
        <v>482</v>
      </c>
      <c r="N67" s="61" t="s">
        <v>528</v>
      </c>
      <c r="O67" s="62" t="s">
        <v>594</v>
      </c>
      <c r="P67" s="8" t="s">
        <v>311</v>
      </c>
      <c r="Q67" s="62" t="s">
        <v>594</v>
      </c>
    </row>
    <row r="68" spans="2:17" ht="16.5" thickBot="1">
      <c r="B68" s="198"/>
      <c r="C68" s="198"/>
      <c r="D68" s="198"/>
      <c r="F68" s="200"/>
      <c r="G68" s="200"/>
      <c r="I68" s="207">
        <f>SUM(I62:I67)</f>
        <v>12241.71</v>
      </c>
      <c r="J68" s="198"/>
      <c r="K68" s="198"/>
      <c r="L68" s="198"/>
      <c r="M68" s="198"/>
      <c r="N68" s="198"/>
      <c r="O68" s="201"/>
      <c r="Q68" s="201"/>
    </row>
    <row r="69" spans="2:18" ht="17.25" thickBot="1" thickTop="1">
      <c r="B69" s="198"/>
      <c r="C69" s="198"/>
      <c r="D69" s="198"/>
      <c r="F69" s="229">
        <f>SUM(F76:F81)</f>
        <v>0</v>
      </c>
      <c r="G69" s="229">
        <f>SUM(G76:G81)</f>
        <v>0</v>
      </c>
      <c r="I69" s="230"/>
      <c r="J69" s="198"/>
      <c r="L69" s="208"/>
      <c r="M69" s="208"/>
      <c r="N69" s="208"/>
      <c r="P69" s="209"/>
      <c r="Q69" s="208"/>
      <c r="R69" s="208"/>
    </row>
    <row r="70" spans="1:18" s="195" customFormat="1" ht="16.5" thickTop="1">
      <c r="A70" s="193"/>
      <c r="B70" s="73" t="s">
        <v>318</v>
      </c>
      <c r="C70" s="73" t="s">
        <v>529</v>
      </c>
      <c r="D70" s="61"/>
      <c r="E70" s="8"/>
      <c r="F70" s="65"/>
      <c r="G70" s="65"/>
      <c r="H70" s="8"/>
      <c r="I70" s="8">
        <v>10774</v>
      </c>
      <c r="J70" s="61" t="s">
        <v>401</v>
      </c>
      <c r="K70" s="195" t="s">
        <v>530</v>
      </c>
      <c r="L70" s="61" t="s">
        <v>401</v>
      </c>
      <c r="M70" s="211" t="s">
        <v>432</v>
      </c>
      <c r="N70" s="231" t="s">
        <v>531</v>
      </c>
      <c r="O70" s="62" t="s">
        <v>594</v>
      </c>
      <c r="P70" s="212"/>
      <c r="Q70" s="211"/>
      <c r="R70" s="211"/>
    </row>
    <row r="71" spans="1:18" s="195" customFormat="1" ht="15.75">
      <c r="A71" s="193"/>
      <c r="B71" s="73"/>
      <c r="C71" s="73"/>
      <c r="D71" s="61"/>
      <c r="E71" s="8"/>
      <c r="F71" s="65"/>
      <c r="G71" s="65"/>
      <c r="H71" s="8"/>
      <c r="I71" s="8">
        <v>15264.5</v>
      </c>
      <c r="J71" s="61" t="s">
        <v>401</v>
      </c>
      <c r="K71" s="195" t="s">
        <v>530</v>
      </c>
      <c r="L71" s="61" t="s">
        <v>401</v>
      </c>
      <c r="M71" s="211" t="s">
        <v>432</v>
      </c>
      <c r="N71" s="231" t="s">
        <v>532</v>
      </c>
      <c r="O71" s="62" t="s">
        <v>594</v>
      </c>
      <c r="P71" s="212"/>
      <c r="Q71" s="211"/>
      <c r="R71" s="211"/>
    </row>
    <row r="72" spans="1:18" s="195" customFormat="1" ht="15.75">
      <c r="A72" s="193"/>
      <c r="B72" s="73"/>
      <c r="C72" s="73"/>
      <c r="D72" s="61"/>
      <c r="E72" s="8"/>
      <c r="F72" s="65"/>
      <c r="G72" s="65"/>
      <c r="H72" s="8"/>
      <c r="I72" s="8">
        <v>8938.5</v>
      </c>
      <c r="J72" s="61" t="s">
        <v>401</v>
      </c>
      <c r="K72" s="195" t="s">
        <v>530</v>
      </c>
      <c r="L72" s="61" t="s">
        <v>401</v>
      </c>
      <c r="M72" s="211" t="s">
        <v>432</v>
      </c>
      <c r="N72" s="231" t="s">
        <v>533</v>
      </c>
      <c r="O72" s="62" t="s">
        <v>594</v>
      </c>
      <c r="P72" s="212"/>
      <c r="Q72" s="211"/>
      <c r="R72" s="211"/>
    </row>
    <row r="73" spans="2:18" ht="16.5" thickBot="1">
      <c r="B73" s="232"/>
      <c r="C73" s="232"/>
      <c r="D73" s="198"/>
      <c r="F73" s="200"/>
      <c r="G73" s="200"/>
      <c r="I73" s="207">
        <f>SUM(I70:I72)</f>
        <v>34977</v>
      </c>
      <c r="J73" s="198"/>
      <c r="L73" s="198"/>
      <c r="M73" s="208"/>
      <c r="N73" s="233"/>
      <c r="O73" s="234"/>
      <c r="P73" s="209"/>
      <c r="Q73" s="208"/>
      <c r="R73" s="208"/>
    </row>
    <row r="74" spans="2:18" ht="16.5" thickTop="1">
      <c r="B74" s="232"/>
      <c r="C74" s="232"/>
      <c r="D74" s="198"/>
      <c r="F74" s="200"/>
      <c r="G74" s="200"/>
      <c r="I74" s="235"/>
      <c r="J74" s="198"/>
      <c r="L74" s="198"/>
      <c r="M74" s="208"/>
      <c r="N74" s="233"/>
      <c r="O74" s="234"/>
      <c r="P74" s="209"/>
      <c r="Q74" s="208"/>
      <c r="R74" s="208"/>
    </row>
    <row r="75" spans="2:18" ht="15.75">
      <c r="B75" s="232"/>
      <c r="C75" s="232"/>
      <c r="D75" s="198"/>
      <c r="F75" s="200"/>
      <c r="G75" s="200"/>
      <c r="H75" s="236"/>
      <c r="I75" s="236"/>
      <c r="J75" s="198"/>
      <c r="L75" s="198"/>
      <c r="M75" s="208"/>
      <c r="N75" s="233"/>
      <c r="O75" s="234"/>
      <c r="P75" s="209"/>
      <c r="Q75" s="208"/>
      <c r="R75" s="208"/>
    </row>
    <row r="76" spans="1:18" s="195" customFormat="1" ht="15.75">
      <c r="A76" s="193"/>
      <c r="B76" s="73" t="s">
        <v>334</v>
      </c>
      <c r="C76" s="73" t="s">
        <v>489</v>
      </c>
      <c r="D76" s="61" t="s">
        <v>595</v>
      </c>
      <c r="E76" s="237">
        <v>7215.75</v>
      </c>
      <c r="F76" s="65"/>
      <c r="G76" s="65"/>
      <c r="H76" s="238">
        <f>+I76/E76</f>
        <v>3.984518587811385</v>
      </c>
      <c r="I76" s="8">
        <v>28751.29</v>
      </c>
      <c r="J76" s="61" t="s">
        <v>401</v>
      </c>
      <c r="K76" s="195" t="s">
        <v>470</v>
      </c>
      <c r="L76" s="61" t="s">
        <v>401</v>
      </c>
      <c r="M76" s="211" t="s">
        <v>471</v>
      </c>
      <c r="N76" s="231" t="s">
        <v>534</v>
      </c>
      <c r="O76" s="239" t="s">
        <v>535</v>
      </c>
      <c r="P76" s="212"/>
      <c r="Q76" s="211"/>
      <c r="R76" s="211"/>
    </row>
    <row r="77" spans="1:18" s="195" customFormat="1" ht="16.5" thickBot="1">
      <c r="A77" s="193"/>
      <c r="D77" s="61"/>
      <c r="F77" s="65"/>
      <c r="G77" s="65"/>
      <c r="H77" s="8"/>
      <c r="I77" s="207">
        <f>SUM(I76)</f>
        <v>28751.29</v>
      </c>
      <c r="J77" s="61"/>
      <c r="L77" s="61"/>
      <c r="M77" s="211"/>
      <c r="N77" s="231"/>
      <c r="O77" s="239"/>
      <c r="P77" s="212"/>
      <c r="Q77" s="211"/>
      <c r="R77" s="211"/>
    </row>
    <row r="78" spans="1:18" s="195" customFormat="1" ht="16.5" thickTop="1">
      <c r="A78" s="193"/>
      <c r="F78" s="65"/>
      <c r="G78" s="65"/>
      <c r="H78" s="8"/>
      <c r="I78" s="8"/>
      <c r="J78" s="61"/>
      <c r="L78" s="61"/>
      <c r="M78" s="211"/>
      <c r="N78" s="231"/>
      <c r="O78" s="239"/>
      <c r="P78" s="212"/>
      <c r="Q78" s="211"/>
      <c r="R78" s="211"/>
    </row>
    <row r="79" spans="1:18" s="195" customFormat="1" ht="15.75">
      <c r="A79" s="193"/>
      <c r="F79" s="65"/>
      <c r="G79" s="65"/>
      <c r="H79" s="8"/>
      <c r="I79" s="8"/>
      <c r="J79" s="61"/>
      <c r="L79" s="61"/>
      <c r="M79" s="211"/>
      <c r="N79" s="231"/>
      <c r="O79" s="239"/>
      <c r="P79" s="212"/>
      <c r="Q79" s="211"/>
      <c r="R79" s="211"/>
    </row>
    <row r="80" spans="1:18" s="195" customFormat="1" ht="15.75">
      <c r="A80" s="193"/>
      <c r="B80" s="8"/>
      <c r="C80" s="8"/>
      <c r="D80" s="8"/>
      <c r="E80" s="8"/>
      <c r="F80" s="65"/>
      <c r="G80" s="65"/>
      <c r="H80" s="8"/>
      <c r="I80" s="8"/>
      <c r="J80" s="61"/>
      <c r="L80" s="61"/>
      <c r="M80" s="211"/>
      <c r="N80" s="231"/>
      <c r="O80" s="239"/>
      <c r="P80" s="212"/>
      <c r="Q80" s="211"/>
      <c r="R80" s="211"/>
    </row>
    <row r="81" spans="1:18" s="195" customFormat="1" ht="15.75">
      <c r="A81" s="193"/>
      <c r="B81" s="8"/>
      <c r="C81" s="8"/>
      <c r="D81" s="8"/>
      <c r="E81" s="8"/>
      <c r="F81" s="65"/>
      <c r="G81" s="65"/>
      <c r="H81" s="8"/>
      <c r="I81" s="8"/>
      <c r="J81" s="61"/>
      <c r="L81" s="61"/>
      <c r="M81" s="211"/>
      <c r="N81" s="231"/>
      <c r="O81" s="239"/>
      <c r="P81" s="212"/>
      <c r="Q81" s="211"/>
      <c r="R81" s="211"/>
    </row>
    <row r="82" spans="1:17" s="195" customFormat="1" ht="15.75">
      <c r="A82" s="193"/>
      <c r="B82" s="61"/>
      <c r="C82" s="61"/>
      <c r="D82" s="61"/>
      <c r="E82" s="8"/>
      <c r="F82" s="65"/>
      <c r="G82" s="65"/>
      <c r="H82" s="240" t="s">
        <v>375</v>
      </c>
      <c r="I82" s="240" t="s">
        <v>376</v>
      </c>
      <c r="J82" s="61"/>
      <c r="K82" s="61"/>
      <c r="L82" s="61"/>
      <c r="M82" s="61"/>
      <c r="N82" s="61"/>
      <c r="O82" s="62"/>
      <c r="P82" s="8"/>
      <c r="Q82" s="62"/>
    </row>
    <row r="83" spans="1:17" s="195" customFormat="1" ht="15.75">
      <c r="A83" s="193"/>
      <c r="B83" s="61"/>
      <c r="C83" s="61"/>
      <c r="D83" s="61"/>
      <c r="E83" s="8"/>
      <c r="F83" s="65"/>
      <c r="G83" s="65"/>
      <c r="H83" s="236"/>
      <c r="I83" s="236"/>
      <c r="J83" s="61"/>
      <c r="K83" s="61"/>
      <c r="L83" s="61"/>
      <c r="M83" s="61"/>
      <c r="N83" s="61"/>
      <c r="O83" s="62"/>
      <c r="P83" s="8"/>
      <c r="Q83" s="62"/>
    </row>
    <row r="84" spans="1:18" s="195" customFormat="1" ht="15.75">
      <c r="A84" s="193"/>
      <c r="B84" s="241" t="s">
        <v>425</v>
      </c>
      <c r="C84" s="241" t="s">
        <v>536</v>
      </c>
      <c r="D84" s="61"/>
      <c r="E84" s="8"/>
      <c r="F84" s="65"/>
      <c r="G84" s="65"/>
      <c r="H84" s="8">
        <v>117488.26</v>
      </c>
      <c r="J84" s="61" t="s">
        <v>401</v>
      </c>
      <c r="K84" s="195" t="s">
        <v>470</v>
      </c>
      <c r="L84" s="61" t="s">
        <v>401</v>
      </c>
      <c r="M84" s="211" t="s">
        <v>541</v>
      </c>
      <c r="N84" s="231"/>
      <c r="O84" s="239">
        <v>44560</v>
      </c>
      <c r="P84" s="212"/>
      <c r="Q84" s="211"/>
      <c r="R84" s="211"/>
    </row>
    <row r="85" spans="1:18" s="195" customFormat="1" ht="16.5" thickBot="1">
      <c r="A85" s="193"/>
      <c r="D85" s="61"/>
      <c r="E85" s="8"/>
      <c r="F85" s="65"/>
      <c r="G85" s="65"/>
      <c r="H85" s="207">
        <f>SUM(H84)</f>
        <v>117488.26</v>
      </c>
      <c r="J85" s="61"/>
      <c r="L85" s="61"/>
      <c r="M85" s="211"/>
      <c r="N85" s="231"/>
      <c r="O85" s="239"/>
      <c r="P85" s="212"/>
      <c r="Q85" s="211"/>
      <c r="R85" s="211"/>
    </row>
    <row r="86" spans="1:18" s="195" customFormat="1" ht="16.5" thickTop="1">
      <c r="A86" s="193"/>
      <c r="B86" s="73" t="s">
        <v>537</v>
      </c>
      <c r="C86" s="237">
        <v>34868.24</v>
      </c>
      <c r="E86" s="8"/>
      <c r="F86" s="65"/>
      <c r="G86" s="65"/>
      <c r="H86" s="8"/>
      <c r="I86" s="8"/>
      <c r="J86" s="61"/>
      <c r="L86" s="61"/>
      <c r="M86" s="211"/>
      <c r="N86" s="231"/>
      <c r="O86" s="239"/>
      <c r="P86" s="212"/>
      <c r="Q86" s="211"/>
      <c r="R86" s="211"/>
    </row>
    <row r="87" spans="1:18" s="195" customFormat="1" ht="15.75">
      <c r="A87" s="193"/>
      <c r="B87" s="73" t="s">
        <v>542</v>
      </c>
      <c r="C87" s="237">
        <f>+C86-C88</f>
        <v>5318.884067796607</v>
      </c>
      <c r="F87" s="65"/>
      <c r="G87" s="65"/>
      <c r="H87" s="8"/>
      <c r="I87" s="8"/>
      <c r="J87" s="61"/>
      <c r="L87" s="61"/>
      <c r="M87" s="211"/>
      <c r="N87" s="231"/>
      <c r="O87" s="239"/>
      <c r="P87" s="212"/>
      <c r="Q87" s="211"/>
      <c r="R87" s="211"/>
    </row>
    <row r="88" spans="1:18" s="195" customFormat="1" ht="15.75">
      <c r="A88" s="193"/>
      <c r="B88" s="73" t="s">
        <v>538</v>
      </c>
      <c r="C88" s="237">
        <f>+C86/1.18</f>
        <v>29549.35593220339</v>
      </c>
      <c r="D88" s="8"/>
      <c r="E88" s="8"/>
      <c r="F88" s="65"/>
      <c r="G88" s="65"/>
      <c r="H88" s="8"/>
      <c r="I88" s="8"/>
      <c r="J88" s="61"/>
      <c r="L88" s="61"/>
      <c r="M88" s="211"/>
      <c r="N88" s="231"/>
      <c r="O88" s="239"/>
      <c r="P88" s="212"/>
      <c r="Q88" s="211"/>
      <c r="R88" s="211"/>
    </row>
    <row r="89" spans="1:18" s="195" customFormat="1" ht="15.75">
      <c r="A89" s="193"/>
      <c r="B89" s="73" t="s">
        <v>543</v>
      </c>
      <c r="C89" s="237">
        <f>+C88*C91</f>
        <v>117488.23918644068</v>
      </c>
      <c r="D89" s="8"/>
      <c r="E89" s="8"/>
      <c r="F89" s="65"/>
      <c r="G89" s="65"/>
      <c r="H89" s="8"/>
      <c r="I89" s="8"/>
      <c r="J89" s="61"/>
      <c r="L89" s="61"/>
      <c r="M89" s="211"/>
      <c r="N89" s="231"/>
      <c r="O89" s="239"/>
      <c r="P89" s="212"/>
      <c r="Q89" s="211"/>
      <c r="R89" s="211"/>
    </row>
    <row r="90" spans="1:18" s="195" customFormat="1" ht="15.75">
      <c r="A90" s="193"/>
      <c r="B90" s="73"/>
      <c r="C90" s="73" t="s">
        <v>539</v>
      </c>
      <c r="D90" s="8"/>
      <c r="E90" s="8"/>
      <c r="F90" s="65"/>
      <c r="G90" s="65"/>
      <c r="H90" s="8"/>
      <c r="I90" s="8"/>
      <c r="J90" s="61"/>
      <c r="L90" s="61"/>
      <c r="M90" s="211"/>
      <c r="N90" s="231"/>
      <c r="O90" s="239"/>
      <c r="P90" s="212"/>
      <c r="Q90" s="211"/>
      <c r="R90" s="211"/>
    </row>
    <row r="91" spans="2:17" ht="15.75">
      <c r="B91" s="242" t="s">
        <v>540</v>
      </c>
      <c r="C91" s="243">
        <v>3.976</v>
      </c>
      <c r="D91" s="199"/>
      <c r="F91" s="200"/>
      <c r="G91" s="200"/>
      <c r="I91" s="230"/>
      <c r="J91" s="198"/>
      <c r="K91" s="198"/>
      <c r="L91" s="198"/>
      <c r="M91" s="198"/>
      <c r="N91" s="198"/>
      <c r="O91" s="201"/>
      <c r="Q91" s="201"/>
    </row>
    <row r="92" spans="2:17" ht="15.75">
      <c r="B92" s="198"/>
      <c r="C92" s="198"/>
      <c r="D92" s="198"/>
      <c r="F92" s="200"/>
      <c r="G92" s="200"/>
      <c r="I92" s="230"/>
      <c r="J92" s="198"/>
      <c r="K92" s="198"/>
      <c r="L92" s="198"/>
      <c r="M92" s="198"/>
      <c r="N92" s="198"/>
      <c r="O92" s="201"/>
      <c r="Q92" s="201"/>
    </row>
    <row r="93" spans="2:17" ht="15.75">
      <c r="B93" s="61" t="s">
        <v>445</v>
      </c>
      <c r="C93" s="61" t="s">
        <v>446</v>
      </c>
      <c r="D93" s="198"/>
      <c r="F93" s="200"/>
      <c r="G93" s="200"/>
      <c r="I93" s="65"/>
      <c r="J93" s="198"/>
      <c r="K93" s="198"/>
      <c r="L93" s="198"/>
      <c r="M93" s="198"/>
      <c r="N93" s="198"/>
      <c r="O93" s="201"/>
      <c r="Q93" s="201"/>
    </row>
    <row r="94" spans="2:17" ht="15.75">
      <c r="B94" s="61" t="s">
        <v>447</v>
      </c>
      <c r="C94" s="61" t="s">
        <v>448</v>
      </c>
      <c r="D94" s="198"/>
      <c r="F94" s="200">
        <v>0</v>
      </c>
      <c r="G94" s="200">
        <v>28415.66</v>
      </c>
      <c r="H94" s="199">
        <v>0</v>
      </c>
      <c r="I94" s="65">
        <v>416955.4</v>
      </c>
      <c r="J94" s="198" t="s">
        <v>311</v>
      </c>
      <c r="K94" s="227"/>
      <c r="L94" s="227"/>
      <c r="M94" s="227"/>
      <c r="N94" s="227"/>
      <c r="O94" s="228"/>
      <c r="Q94" s="228"/>
    </row>
    <row r="95" spans="2:17" ht="15.75">
      <c r="B95" s="61" t="s">
        <v>319</v>
      </c>
      <c r="C95" s="61" t="s">
        <v>419</v>
      </c>
      <c r="D95" s="198"/>
      <c r="F95" s="200">
        <v>0</v>
      </c>
      <c r="G95" s="200">
        <v>559159.39</v>
      </c>
      <c r="H95" s="199">
        <v>0</v>
      </c>
      <c r="I95" s="65">
        <v>173375.15</v>
      </c>
      <c r="J95" s="198" t="s">
        <v>311</v>
      </c>
      <c r="K95" s="227"/>
      <c r="L95" s="227"/>
      <c r="M95" s="227"/>
      <c r="N95" s="227"/>
      <c r="O95" s="228"/>
      <c r="Q95" s="228"/>
    </row>
    <row r="96" spans="2:10" ht="15.75">
      <c r="B96" s="61" t="s">
        <v>335</v>
      </c>
      <c r="C96" s="61" t="s">
        <v>426</v>
      </c>
      <c r="D96" s="198"/>
      <c r="F96" s="200">
        <v>0</v>
      </c>
      <c r="G96" s="200">
        <v>485790.33</v>
      </c>
      <c r="H96" s="199">
        <v>0</v>
      </c>
      <c r="I96" s="65">
        <v>405864.37</v>
      </c>
      <c r="J96" s="198" t="s">
        <v>311</v>
      </c>
    </row>
    <row r="97" spans="2:10" ht="15.75">
      <c r="B97" s="61" t="s">
        <v>449</v>
      </c>
      <c r="C97" s="61" t="s">
        <v>450</v>
      </c>
      <c r="D97" s="198"/>
      <c r="F97" s="200">
        <v>0</v>
      </c>
      <c r="G97" s="200">
        <v>530043.36</v>
      </c>
      <c r="H97" s="199">
        <v>0</v>
      </c>
      <c r="I97" s="65">
        <v>886512.94</v>
      </c>
      <c r="J97" s="198" t="s">
        <v>311</v>
      </c>
    </row>
    <row r="98" spans="2:10" ht="15.75">
      <c r="B98" s="61" t="s">
        <v>483</v>
      </c>
      <c r="C98" s="61" t="s">
        <v>484</v>
      </c>
      <c r="D98" s="198"/>
      <c r="F98" s="200">
        <v>0</v>
      </c>
      <c r="G98" s="200">
        <v>21471.22</v>
      </c>
      <c r="H98" s="199">
        <v>0</v>
      </c>
      <c r="I98" s="65">
        <v>6339.19</v>
      </c>
      <c r="J98" s="198" t="s">
        <v>311</v>
      </c>
    </row>
    <row r="99" spans="2:10" ht="16.5" thickBot="1">
      <c r="B99" s="198"/>
      <c r="C99" s="73" t="s">
        <v>544</v>
      </c>
      <c r="D99" s="198"/>
      <c r="F99" s="200"/>
      <c r="G99" s="200"/>
      <c r="I99" s="244">
        <f>SUM(I94:I98)</f>
        <v>1889047.0499999998</v>
      </c>
      <c r="J99" s="198"/>
    </row>
    <row r="100" spans="2:10" ht="16.5" thickTop="1">
      <c r="B100" s="198"/>
      <c r="C100" s="198"/>
      <c r="D100" s="198"/>
      <c r="F100" s="200"/>
      <c r="G100" s="200"/>
      <c r="I100" s="245"/>
      <c r="J100" s="198"/>
    </row>
    <row r="101" spans="2:10" ht="15.75">
      <c r="B101" s="61" t="s">
        <v>451</v>
      </c>
      <c r="C101" s="61" t="s">
        <v>452</v>
      </c>
      <c r="D101" s="198"/>
      <c r="F101" s="200"/>
      <c r="G101" s="200"/>
      <c r="I101" s="65"/>
      <c r="J101" s="198"/>
    </row>
    <row r="102" spans="2:10" ht="15.75">
      <c r="B102" s="61" t="s">
        <v>453</v>
      </c>
      <c r="C102" s="61" t="s">
        <v>454</v>
      </c>
      <c r="D102" s="198"/>
      <c r="F102" s="200">
        <v>0</v>
      </c>
      <c r="G102" s="200">
        <v>1841.09</v>
      </c>
      <c r="H102" s="199">
        <v>0</v>
      </c>
      <c r="I102" s="65">
        <v>14575.43</v>
      </c>
      <c r="J102" s="198" t="s">
        <v>311</v>
      </c>
    </row>
    <row r="103" spans="2:10" ht="15.75">
      <c r="B103" s="61" t="s">
        <v>320</v>
      </c>
      <c r="C103" s="61" t="s">
        <v>420</v>
      </c>
      <c r="D103" s="198"/>
      <c r="F103" s="200">
        <v>0</v>
      </c>
      <c r="G103" s="200">
        <v>39670.18</v>
      </c>
      <c r="H103" s="199">
        <v>0</v>
      </c>
      <c r="I103" s="65">
        <v>17592.18</v>
      </c>
      <c r="J103" s="198" t="s">
        <v>311</v>
      </c>
    </row>
    <row r="104" spans="2:10" ht="15.75">
      <c r="B104" s="61" t="s">
        <v>427</v>
      </c>
      <c r="C104" s="61" t="s">
        <v>428</v>
      </c>
      <c r="D104" s="198"/>
      <c r="F104" s="200">
        <v>0</v>
      </c>
      <c r="G104" s="200">
        <v>15253.57</v>
      </c>
      <c r="H104" s="199">
        <v>0</v>
      </c>
      <c r="I104" s="65">
        <v>8219.44</v>
      </c>
      <c r="J104" s="198" t="s">
        <v>311</v>
      </c>
    </row>
    <row r="105" spans="2:10" ht="15.75">
      <c r="B105" s="61" t="s">
        <v>455</v>
      </c>
      <c r="C105" s="61" t="s">
        <v>456</v>
      </c>
      <c r="D105" s="198"/>
      <c r="F105" s="200">
        <v>0</v>
      </c>
      <c r="G105" s="200">
        <v>154248.51</v>
      </c>
      <c r="H105" s="199">
        <v>0</v>
      </c>
      <c r="I105" s="65">
        <v>205644.03</v>
      </c>
      <c r="J105" s="198" t="s">
        <v>311</v>
      </c>
    </row>
    <row r="106" spans="2:10" ht="16.5" thickBot="1">
      <c r="B106" s="198"/>
      <c r="C106" s="73" t="s">
        <v>545</v>
      </c>
      <c r="D106" s="198"/>
      <c r="F106" s="200"/>
      <c r="G106" s="200"/>
      <c r="I106" s="246">
        <f>SUM(I102:I105)</f>
        <v>246031.08000000002</v>
      </c>
      <c r="J106" s="198"/>
    </row>
    <row r="107" spans="2:16" ht="16.5" thickTop="1">
      <c r="B107" s="198"/>
      <c r="C107" s="198"/>
      <c r="D107" s="198"/>
      <c r="F107" s="200"/>
      <c r="G107" s="200"/>
      <c r="I107" s="200"/>
      <c r="J107" s="198"/>
      <c r="K107" s="247"/>
      <c r="L107" s="247"/>
      <c r="M107" s="248" t="s">
        <v>581</v>
      </c>
      <c r="N107" s="248" t="s">
        <v>582</v>
      </c>
      <c r="O107" s="248" t="s">
        <v>583</v>
      </c>
      <c r="P107" s="249" t="s">
        <v>126</v>
      </c>
    </row>
    <row r="108" spans="1:16" s="195" customFormat="1" ht="16.5" thickBot="1">
      <c r="A108" s="193"/>
      <c r="B108" s="61" t="s">
        <v>321</v>
      </c>
      <c r="C108" s="61" t="s">
        <v>125</v>
      </c>
      <c r="D108" s="61"/>
      <c r="E108" s="8"/>
      <c r="F108" s="65">
        <v>0</v>
      </c>
      <c r="G108" s="65">
        <v>115000</v>
      </c>
      <c r="H108" s="8">
        <v>0</v>
      </c>
      <c r="I108" s="250">
        <v>522645</v>
      </c>
      <c r="J108" s="61" t="s">
        <v>311</v>
      </c>
      <c r="K108" s="248" t="s">
        <v>597</v>
      </c>
      <c r="L108" s="248"/>
      <c r="M108" s="251">
        <f>16030+81529</f>
        <v>97559</v>
      </c>
      <c r="N108" s="251">
        <v>5</v>
      </c>
      <c r="O108" s="252">
        <f>+M108*N108</f>
        <v>487795</v>
      </c>
      <c r="P108" s="253">
        <f>+O108/O110</f>
        <v>0.9333199399209788</v>
      </c>
    </row>
    <row r="109" spans="1:16" s="195" customFormat="1" ht="16.5" thickTop="1">
      <c r="A109" s="193"/>
      <c r="B109" s="61"/>
      <c r="C109" s="61"/>
      <c r="D109" s="61"/>
      <c r="E109" s="8"/>
      <c r="F109" s="65"/>
      <c r="G109" s="65"/>
      <c r="H109" s="8"/>
      <c r="I109" s="8"/>
      <c r="J109" s="61"/>
      <c r="K109" s="248" t="s">
        <v>598</v>
      </c>
      <c r="L109" s="248"/>
      <c r="M109" s="248">
        <v>6970</v>
      </c>
      <c r="N109" s="248">
        <v>5</v>
      </c>
      <c r="O109" s="249">
        <f>+M109*N109</f>
        <v>34850</v>
      </c>
      <c r="P109" s="253">
        <f>+O109/O110</f>
        <v>0.06668006007902114</v>
      </c>
    </row>
    <row r="110" spans="1:16" s="195" customFormat="1" ht="15.75">
      <c r="A110" s="193"/>
      <c r="B110" s="61"/>
      <c r="C110" s="61"/>
      <c r="D110" s="61"/>
      <c r="E110" s="8"/>
      <c r="F110" s="65"/>
      <c r="G110" s="65"/>
      <c r="H110" s="8"/>
      <c r="I110" s="8"/>
      <c r="J110" s="61"/>
      <c r="O110" s="254">
        <f>SUM(O108:O109)</f>
        <v>522645</v>
      </c>
      <c r="P110" s="255">
        <f>SUM(P108:P109)</f>
        <v>1</v>
      </c>
    </row>
    <row r="111" spans="1:16" s="195" customFormat="1" ht="15.75">
      <c r="A111" s="193"/>
      <c r="B111" s="61"/>
      <c r="C111" s="61"/>
      <c r="D111" s="61"/>
      <c r="E111" s="8"/>
      <c r="F111" s="65"/>
      <c r="G111" s="65"/>
      <c r="H111" s="8"/>
      <c r="I111" s="8"/>
      <c r="J111" s="61"/>
      <c r="K111" s="195" t="s">
        <v>584</v>
      </c>
      <c r="P111" s="8"/>
    </row>
    <row r="112" spans="1:16" s="195" customFormat="1" ht="16.5" thickBot="1">
      <c r="A112" s="193"/>
      <c r="B112" s="61"/>
      <c r="C112" s="61"/>
      <c r="D112" s="61"/>
      <c r="E112" s="8"/>
      <c r="F112" s="65"/>
      <c r="G112" s="65"/>
      <c r="H112" s="8"/>
      <c r="I112" s="250"/>
      <c r="J112" s="61"/>
      <c r="P112" s="8"/>
    </row>
    <row r="113" spans="1:16" s="195" customFormat="1" ht="17.25" thickBot="1" thickTop="1">
      <c r="A113" s="193"/>
      <c r="B113" s="61" t="s">
        <v>457</v>
      </c>
      <c r="C113" s="61" t="s">
        <v>472</v>
      </c>
      <c r="D113" s="61"/>
      <c r="E113" s="8"/>
      <c r="F113" s="65">
        <v>0</v>
      </c>
      <c r="G113" s="65">
        <v>407645</v>
      </c>
      <c r="H113" s="8">
        <v>0</v>
      </c>
      <c r="I113" s="250">
        <v>233150</v>
      </c>
      <c r="J113" s="61" t="s">
        <v>311</v>
      </c>
      <c r="P113" s="8"/>
    </row>
    <row r="114" spans="1:16" s="195" customFormat="1" ht="17.25" thickBot="1" thickTop="1">
      <c r="A114" s="193"/>
      <c r="B114" s="61" t="s">
        <v>580</v>
      </c>
      <c r="C114" s="61" t="s">
        <v>578</v>
      </c>
      <c r="D114" s="61"/>
      <c r="E114" s="8"/>
      <c r="F114" s="65">
        <v>0</v>
      </c>
      <c r="G114" s="65">
        <v>407645</v>
      </c>
      <c r="H114" s="8">
        <v>0</v>
      </c>
      <c r="I114" s="250">
        <v>44429.941962050056</v>
      </c>
      <c r="J114" s="61" t="s">
        <v>311</v>
      </c>
      <c r="P114" s="8"/>
    </row>
    <row r="115" spans="1:16" s="195" customFormat="1" ht="16.5" thickTop="1">
      <c r="A115" s="193"/>
      <c r="B115" s="61"/>
      <c r="C115" s="61"/>
      <c r="D115" s="61"/>
      <c r="E115" s="8"/>
      <c r="F115" s="65"/>
      <c r="G115" s="65"/>
      <c r="H115" s="8"/>
      <c r="I115" s="66"/>
      <c r="J115" s="61"/>
      <c r="P115" s="8"/>
    </row>
    <row r="116" spans="1:16" s="259" customFormat="1" ht="15.75">
      <c r="A116" s="256"/>
      <c r="B116" s="257" t="s">
        <v>322</v>
      </c>
      <c r="C116" s="257" t="s">
        <v>599</v>
      </c>
      <c r="D116" s="257"/>
      <c r="E116" s="83"/>
      <c r="F116" s="258">
        <v>0</v>
      </c>
      <c r="G116" s="258">
        <v>381754.36</v>
      </c>
      <c r="H116" s="83"/>
      <c r="I116" s="83">
        <f>176549.07215-I114</f>
        <v>132119.13018794992</v>
      </c>
      <c r="J116" s="257" t="s">
        <v>311</v>
      </c>
      <c r="P116" s="83"/>
    </row>
    <row r="117" spans="1:16" s="259" customFormat="1" ht="15.75">
      <c r="A117" s="256"/>
      <c r="B117" s="257" t="s">
        <v>322</v>
      </c>
      <c r="C117" s="257" t="s">
        <v>600</v>
      </c>
      <c r="E117" s="83"/>
      <c r="H117" s="83"/>
      <c r="I117" s="83">
        <f>+ResultFuncion!E32</f>
        <v>140701.1766</v>
      </c>
      <c r="P117" s="83"/>
    </row>
    <row r="118" spans="1:16" s="195" customFormat="1" ht="16.5" thickBot="1">
      <c r="A118" s="193"/>
      <c r="C118" s="196"/>
      <c r="E118" s="8"/>
      <c r="H118" s="83"/>
      <c r="I118" s="244">
        <f>SUM(I116:I117)</f>
        <v>272820.3067879499</v>
      </c>
      <c r="P118" s="8"/>
    </row>
    <row r="119" ht="16.5" thickTop="1">
      <c r="H119" s="260"/>
    </row>
    <row r="120" spans="1:16" s="259" customFormat="1" ht="16.5" thickBot="1">
      <c r="A120" s="256"/>
      <c r="B120" s="257" t="s">
        <v>322</v>
      </c>
      <c r="C120" s="257" t="s">
        <v>546</v>
      </c>
      <c r="E120" s="83"/>
      <c r="H120" s="83"/>
      <c r="I120" s="261">
        <f>+ResultFuncion!C29</f>
        <v>127049.41962050051</v>
      </c>
      <c r="P120" s="83"/>
    </row>
    <row r="121" ht="17.25" thickBot="1" thickTop="1">
      <c r="H121" s="260"/>
    </row>
    <row r="122" spans="3:9" ht="16.5" thickBot="1">
      <c r="C122" s="196" t="s">
        <v>323</v>
      </c>
      <c r="H122" s="262">
        <f>+H85+H53+H49+H33+H25+H14+H19</f>
        <v>3165110.4</v>
      </c>
      <c r="I122" s="263">
        <f>+I118+I114+I108+I99+I77+I73+I68+I120+I113</f>
        <v>3165111.7183705005</v>
      </c>
    </row>
    <row r="125" spans="2:9" ht="15.75">
      <c r="B125" s="264"/>
      <c r="C125" s="264"/>
      <c r="D125" s="264"/>
      <c r="E125" s="265"/>
      <c r="F125" s="264"/>
      <c r="G125" s="264"/>
      <c r="H125" s="265"/>
      <c r="I125" s="265"/>
    </row>
  </sheetData>
  <sheetProtection/>
  <autoFilter ref="B5:Q5"/>
  <printOptions/>
  <pageMargins left="0.31496062992125984" right="0.3937007874015748" top="0.58" bottom="0.7480314960629921" header="0.31496062992125984" footer="0.31496062992125984"/>
  <pageSetup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66"/>
  <sheetViews>
    <sheetView zoomScale="75" zoomScaleNormal="75" zoomScaleSheetLayoutView="75" zoomScalePageLayoutView="0" workbookViewId="0" topLeftCell="A13">
      <selection activeCell="K5" sqref="K5"/>
    </sheetView>
  </sheetViews>
  <sheetFormatPr defaultColWidth="11.421875" defaultRowHeight="15"/>
  <cols>
    <col min="1" max="1" width="40.8515625" style="268" customWidth="1"/>
    <col min="2" max="2" width="6.421875" style="266" customWidth="1"/>
    <col min="3" max="3" width="13.7109375" style="267" customWidth="1"/>
    <col min="4" max="4" width="11.421875" style="192" customWidth="1"/>
    <col min="5" max="5" width="13.7109375" style="267" customWidth="1"/>
    <col min="6" max="6" width="11.421875" style="192" customWidth="1"/>
    <col min="7" max="7" width="10.8515625" style="268" customWidth="1"/>
    <col min="8" max="8" width="10.421875" style="269" customWidth="1"/>
    <col min="9" max="9" width="11.28125" style="268" customWidth="1"/>
    <col min="10" max="10" width="13.140625" style="259" bestFit="1" customWidth="1"/>
    <col min="11" max="16384" width="11.421875" style="259" customWidth="1"/>
  </cols>
  <sheetData>
    <row r="1" ht="15.75">
      <c r="A1" s="105" t="str">
        <f>+Balance!A1</f>
        <v>EMPRESA MODELO SAC</v>
      </c>
    </row>
    <row r="2" ht="15.75">
      <c r="A2" s="105" t="str">
        <f>+Balance!A2</f>
        <v>RUC: 20XXXXXXXXX</v>
      </c>
    </row>
    <row r="3" spans="1:6" ht="15.75">
      <c r="A3" s="110"/>
      <c r="B3" s="110"/>
      <c r="C3" s="110"/>
      <c r="D3" s="110"/>
      <c r="E3" s="110"/>
      <c r="F3" s="110"/>
    </row>
    <row r="4" spans="1:7" ht="27.75" customHeight="1">
      <c r="A4" s="502" t="s">
        <v>159</v>
      </c>
      <c r="B4" s="502"/>
      <c r="C4" s="502"/>
      <c r="D4" s="502"/>
      <c r="E4" s="502"/>
      <c r="F4" s="502"/>
      <c r="G4" s="270"/>
    </row>
    <row r="5" spans="1:7" ht="15.75">
      <c r="A5" s="174" t="str">
        <f>+Balance!A5</f>
        <v>Al 31 de Diciembre del 20xx</v>
      </c>
      <c r="B5" s="174"/>
      <c r="C5" s="174"/>
      <c r="D5" s="174"/>
      <c r="E5" s="174"/>
      <c r="F5" s="174"/>
      <c r="G5" s="166"/>
    </row>
    <row r="6" spans="1:9" s="109" customFormat="1" ht="15.75">
      <c r="A6" s="111" t="s">
        <v>160</v>
      </c>
      <c r="B6" s="112"/>
      <c r="C6" s="111"/>
      <c r="D6" s="113"/>
      <c r="E6" s="111"/>
      <c r="F6" s="113"/>
      <c r="G6" s="187"/>
      <c r="H6" s="271"/>
      <c r="I6" s="156"/>
    </row>
    <row r="7" spans="1:6" ht="15.75">
      <c r="A7" s="110"/>
      <c r="B7" s="110"/>
      <c r="C7" s="110"/>
      <c r="D7" s="110"/>
      <c r="E7" s="110"/>
      <c r="F7" s="110"/>
    </row>
    <row r="8" spans="1:2" ht="15.75">
      <c r="A8" s="272"/>
      <c r="B8" s="273"/>
    </row>
    <row r="9" spans="1:9" ht="16.5" thickBot="1">
      <c r="A9" s="274"/>
      <c r="B9" s="275" t="s">
        <v>1</v>
      </c>
      <c r="C9" s="276">
        <v>2021</v>
      </c>
      <c r="D9" s="277" t="s">
        <v>126</v>
      </c>
      <c r="E9" s="276">
        <v>2020</v>
      </c>
      <c r="F9" s="277" t="s">
        <v>126</v>
      </c>
      <c r="G9" s="278"/>
      <c r="H9" s="279" t="s">
        <v>458</v>
      </c>
      <c r="I9" s="280" t="s">
        <v>459</v>
      </c>
    </row>
    <row r="10" spans="1:11" ht="15.75">
      <c r="A10" s="281"/>
      <c r="B10" s="282"/>
      <c r="C10" s="283"/>
      <c r="D10" s="284"/>
      <c r="E10" s="283"/>
      <c r="F10" s="284"/>
      <c r="J10" s="285"/>
      <c r="K10" s="83"/>
    </row>
    <row r="11" spans="1:10" ht="15.75">
      <c r="A11" s="268" t="s">
        <v>28</v>
      </c>
      <c r="B11" s="286"/>
      <c r="C11" s="287">
        <v>7331701.86</v>
      </c>
      <c r="D11" s="288">
        <f>+C11/C11</f>
        <v>1</v>
      </c>
      <c r="E11" s="287">
        <v>6040174</v>
      </c>
      <c r="F11" s="288">
        <f>+E11/E11</f>
        <v>1</v>
      </c>
      <c r="G11" s="289">
        <f>+F11-D11</f>
        <v>0</v>
      </c>
      <c r="H11" s="269">
        <f>+I11/C11</f>
        <v>0.17615662565962553</v>
      </c>
      <c r="I11" s="290">
        <f>+C11-E11</f>
        <v>1291527.8600000003</v>
      </c>
      <c r="J11" s="83"/>
    </row>
    <row r="12" spans="1:12" ht="15.75">
      <c r="A12" s="268" t="s">
        <v>29</v>
      </c>
      <c r="B12" s="286"/>
      <c r="C12" s="287">
        <v>-6721302.85</v>
      </c>
      <c r="D12" s="288">
        <f>-C12/C11</f>
        <v>0.9167452493765205</v>
      </c>
      <c r="E12" s="287">
        <v>-5494142</v>
      </c>
      <c r="F12" s="288">
        <f>-E12/E11</f>
        <v>0.9095999552330777</v>
      </c>
      <c r="G12" s="289">
        <f>+D12-F12</f>
        <v>0.007145294143442782</v>
      </c>
      <c r="H12" s="269">
        <f aca="true" t="shared" si="0" ref="H12:H32">+I12/C12</f>
        <v>0.18257782417883456</v>
      </c>
      <c r="I12" s="290">
        <f>+C12-E12</f>
        <v>-1227160.8499999996</v>
      </c>
      <c r="L12" s="291"/>
    </row>
    <row r="13" spans="1:9" ht="15.75">
      <c r="A13" s="292" t="s">
        <v>30</v>
      </c>
      <c r="B13" s="286"/>
      <c r="C13" s="293">
        <f>SUM(C11:C12)</f>
        <v>610399.0100000007</v>
      </c>
      <c r="D13" s="294">
        <f>+C13/C11</f>
        <v>0.08325475062347948</v>
      </c>
      <c r="E13" s="293">
        <f>SUM(E11:E12)</f>
        <v>546032</v>
      </c>
      <c r="F13" s="294">
        <f>+E13/E11</f>
        <v>0.09040004476692227</v>
      </c>
      <c r="G13" s="289">
        <f aca="true" t="shared" si="1" ref="G13:G29">+D13-F13</f>
        <v>-0.007145294143442796</v>
      </c>
      <c r="H13" s="269">
        <f t="shared" si="0"/>
        <v>0.10545071165826536</v>
      </c>
      <c r="I13" s="290">
        <f>+C13-E13</f>
        <v>64367.01000000071</v>
      </c>
    </row>
    <row r="14" spans="1:9" ht="15.75">
      <c r="A14" s="281"/>
      <c r="B14" s="286"/>
      <c r="C14" s="295"/>
      <c r="D14" s="296"/>
      <c r="E14" s="295"/>
      <c r="F14" s="296"/>
      <c r="G14" s="289"/>
      <c r="I14" s="290"/>
    </row>
    <row r="15" spans="1:9" ht="15.75">
      <c r="A15" s="268" t="s">
        <v>31</v>
      </c>
      <c r="B15" s="286"/>
      <c r="C15" s="287">
        <v>-120787.17</v>
      </c>
      <c r="D15" s="288">
        <f>-C15/C11</f>
        <v>0.0164746429009867</v>
      </c>
      <c r="E15" s="287">
        <v>-133521</v>
      </c>
      <c r="F15" s="288">
        <f>-E15/E11</f>
        <v>0.022105489014058205</v>
      </c>
      <c r="G15" s="289">
        <f t="shared" si="1"/>
        <v>-0.005630846113071505</v>
      </c>
      <c r="H15" s="269">
        <f t="shared" si="0"/>
        <v>-0.10542369690423248</v>
      </c>
      <c r="I15" s="290">
        <f>+C15-E15</f>
        <v>12733.830000000002</v>
      </c>
    </row>
    <row r="16" spans="1:9" ht="15.75">
      <c r="A16" s="268" t="s">
        <v>124</v>
      </c>
      <c r="B16" s="286"/>
      <c r="C16" s="287">
        <v>-216630.23</v>
      </c>
      <c r="D16" s="288">
        <f>-C16/C11</f>
        <v>0.02954705935082854</v>
      </c>
      <c r="E16" s="287">
        <v>-138086</v>
      </c>
      <c r="F16" s="288">
        <f>-E16/E11</f>
        <v>0.02286126194377844</v>
      </c>
      <c r="G16" s="289">
        <f t="shared" si="1"/>
        <v>0.006685797407050099</v>
      </c>
      <c r="H16" s="269">
        <f t="shared" si="0"/>
        <v>0.36257280435883765</v>
      </c>
      <c r="I16" s="290">
        <f>+C16-E16</f>
        <v>-78544.23000000001</v>
      </c>
    </row>
    <row r="17" spans="1:9" ht="27" customHeight="1">
      <c r="A17" s="292" t="s">
        <v>33</v>
      </c>
      <c r="B17" s="286"/>
      <c r="C17" s="293">
        <f>SUM(C13:C16)</f>
        <v>272981.6100000007</v>
      </c>
      <c r="D17" s="294">
        <f>+C17/C11</f>
        <v>0.03723304837166424</v>
      </c>
      <c r="E17" s="293">
        <f>SUM(E13:E16)</f>
        <v>274425</v>
      </c>
      <c r="F17" s="294">
        <f>+E17/E11</f>
        <v>0.04543329380908563</v>
      </c>
      <c r="G17" s="289">
        <f t="shared" si="1"/>
        <v>-0.008200245437421393</v>
      </c>
      <c r="H17" s="269">
        <f t="shared" si="0"/>
        <v>-0.005287499037020522</v>
      </c>
      <c r="I17" s="290">
        <f>+C17-E17</f>
        <v>-1443.3899999993155</v>
      </c>
    </row>
    <row r="18" spans="1:9" ht="15" customHeight="1">
      <c r="A18" s="281"/>
      <c r="B18" s="286"/>
      <c r="C18" s="295"/>
      <c r="D18" s="296"/>
      <c r="E18" s="295"/>
      <c r="F18" s="296"/>
      <c r="G18" s="289"/>
      <c r="I18" s="290"/>
    </row>
    <row r="19" spans="1:9" ht="15.75">
      <c r="A19" s="268" t="s">
        <v>547</v>
      </c>
      <c r="B19" s="286"/>
      <c r="C19" s="287">
        <v>0.0001</v>
      </c>
      <c r="D19" s="288">
        <f>+C19/C11</f>
        <v>1.3639398042844039E-11</v>
      </c>
      <c r="E19" s="287"/>
      <c r="F19" s="288">
        <f>+E19/E11</f>
        <v>0</v>
      </c>
      <c r="G19" s="289">
        <f t="shared" si="1"/>
        <v>1.3639398042844039E-11</v>
      </c>
      <c r="H19" s="269">
        <f t="shared" si="0"/>
        <v>1</v>
      </c>
      <c r="I19" s="290">
        <f>+C19-E19</f>
        <v>0.0001</v>
      </c>
    </row>
    <row r="20" spans="1:9" ht="15.75">
      <c r="A20" s="268" t="s">
        <v>34</v>
      </c>
      <c r="B20" s="286"/>
      <c r="C20" s="287">
        <v>-119224.48</v>
      </c>
      <c r="D20" s="297">
        <f>-C20/C11</f>
        <v>0.01626150139171098</v>
      </c>
      <c r="E20" s="287">
        <v>-75324.34999999999</v>
      </c>
      <c r="F20" s="288">
        <f>-E20/E11</f>
        <v>0.012470559622951257</v>
      </c>
      <c r="G20" s="289">
        <f t="shared" si="1"/>
        <v>0.0037909417687597233</v>
      </c>
      <c r="H20" s="269">
        <f t="shared" si="0"/>
        <v>0.36821406140752305</v>
      </c>
      <c r="I20" s="290">
        <f>+C20-E20</f>
        <v>-43900.130000000005</v>
      </c>
    </row>
    <row r="21" spans="1:9" ht="15.75">
      <c r="A21" s="298" t="s">
        <v>548</v>
      </c>
      <c r="B21" s="286"/>
      <c r="C21" s="287">
        <v>19203.770000000004</v>
      </c>
      <c r="D21" s="288"/>
      <c r="E21" s="287"/>
      <c r="F21" s="288"/>
      <c r="G21" s="289">
        <f t="shared" si="1"/>
        <v>0</v>
      </c>
      <c r="H21" s="269">
        <f t="shared" si="0"/>
        <v>1</v>
      </c>
      <c r="I21" s="290">
        <f>+C21-E21</f>
        <v>19203.770000000004</v>
      </c>
    </row>
    <row r="22" spans="1:9" ht="15.75">
      <c r="A22" s="268" t="s">
        <v>302</v>
      </c>
      <c r="B22" s="286"/>
      <c r="C22" s="299">
        <v>384.91999999999996</v>
      </c>
      <c r="D22" s="192">
        <f>+C22/C11</f>
        <v>5.250077094651527E-05</v>
      </c>
      <c r="E22" s="299">
        <v>117</v>
      </c>
      <c r="F22" s="192">
        <f>+E22/E11</f>
        <v>1.9370302908492372E-05</v>
      </c>
      <c r="G22" s="289">
        <f t="shared" si="1"/>
        <v>3.313046803802289E-05</v>
      </c>
      <c r="H22" s="269">
        <f t="shared" si="0"/>
        <v>0.6960407357372961</v>
      </c>
      <c r="I22" s="290">
        <f>+C22-E22</f>
        <v>267.91999999999996</v>
      </c>
    </row>
    <row r="23" spans="1:9" ht="15.75">
      <c r="A23" s="268" t="s">
        <v>120</v>
      </c>
      <c r="B23" s="286"/>
      <c r="C23" s="287">
        <v>-634.7100000000137</v>
      </c>
      <c r="D23" s="288"/>
      <c r="E23" s="287"/>
      <c r="F23" s="288"/>
      <c r="G23" s="289"/>
      <c r="I23" s="290"/>
    </row>
    <row r="24" spans="1:9" ht="15.75">
      <c r="A24" s="300" t="s">
        <v>32</v>
      </c>
      <c r="B24" s="286"/>
      <c r="G24" s="289"/>
      <c r="I24" s="290"/>
    </row>
    <row r="25" spans="1:10" ht="31.5">
      <c r="A25" s="412" t="s">
        <v>35</v>
      </c>
      <c r="B25" s="286"/>
      <c r="C25" s="301">
        <f>SUM(C17:C24)</f>
        <v>172711.11010000072</v>
      </c>
      <c r="D25" s="302">
        <f>+C25/C11</f>
        <v>0.02355675577075371</v>
      </c>
      <c r="E25" s="104">
        <f>SUM(E17:E24)</f>
        <v>199217.65000000002</v>
      </c>
      <c r="F25" s="302">
        <f>+E25/E11</f>
        <v>0.03298210448904287</v>
      </c>
      <c r="G25" s="289">
        <f t="shared" si="1"/>
        <v>-0.009425348718289157</v>
      </c>
      <c r="H25" s="269">
        <f t="shared" si="0"/>
        <v>-0.15347327618154888</v>
      </c>
      <c r="I25" s="290">
        <f>+C25-E25</f>
        <v>-26506.539899999305</v>
      </c>
      <c r="J25" s="303"/>
    </row>
    <row r="26" spans="1:9" ht="15.75">
      <c r="A26" s="281"/>
      <c r="B26" s="286"/>
      <c r="C26" s="304"/>
      <c r="D26" s="305"/>
      <c r="E26" s="304"/>
      <c r="F26" s="305"/>
      <c r="G26" s="289"/>
      <c r="I26" s="290">
        <f>+C26-E26</f>
        <v>0</v>
      </c>
    </row>
    <row r="27" spans="1:9" ht="14.25" customHeight="1">
      <c r="A27" s="268" t="s">
        <v>330</v>
      </c>
      <c r="B27" s="286"/>
      <c r="C27" s="287">
        <v>-45661.690479500205</v>
      </c>
      <c r="D27" s="288">
        <f>-C27/C11</f>
        <v>0.006227979717590454</v>
      </c>
      <c r="E27" s="287">
        <v>-58516.4734</v>
      </c>
      <c r="F27" s="288">
        <f>-E27/E11</f>
        <v>0.009687878759784073</v>
      </c>
      <c r="G27" s="289">
        <f t="shared" si="1"/>
        <v>-0.003459899042193619</v>
      </c>
      <c r="H27" s="269">
        <f t="shared" si="0"/>
        <v>-0.28152227360638227</v>
      </c>
      <c r="I27" s="290">
        <f>+C27-E27</f>
        <v>12854.782920499798</v>
      </c>
    </row>
    <row r="28" spans="2:9" ht="15.75">
      <c r="B28" s="286"/>
      <c r="C28" s="287"/>
      <c r="D28" s="288"/>
      <c r="E28" s="287"/>
      <c r="F28" s="288"/>
      <c r="G28" s="289"/>
      <c r="I28" s="290">
        <f>+C28-E28</f>
        <v>0</v>
      </c>
    </row>
    <row r="29" spans="1:9" ht="15.75">
      <c r="A29" s="306" t="s">
        <v>36</v>
      </c>
      <c r="B29" s="286"/>
      <c r="C29" s="293">
        <f>SUM(C25:C28)</f>
        <v>127049.41962050051</v>
      </c>
      <c r="D29" s="294">
        <f>+C29/C11</f>
        <v>0.017328776053163256</v>
      </c>
      <c r="E29" s="293">
        <f>SUM(E25:E28)</f>
        <v>140701.1766</v>
      </c>
      <c r="F29" s="294">
        <f>+E29/E11</f>
        <v>0.023294225729258794</v>
      </c>
      <c r="G29" s="289">
        <f t="shared" si="1"/>
        <v>-0.005965449676095538</v>
      </c>
      <c r="H29" s="269">
        <f t="shared" si="0"/>
        <v>-0.10745233642371291</v>
      </c>
      <c r="I29" s="290">
        <f>+C29-E29</f>
        <v>-13651.756979499492</v>
      </c>
    </row>
    <row r="30" spans="1:9" ht="15.75">
      <c r="A30" s="307"/>
      <c r="B30" s="286"/>
      <c r="C30" s="295"/>
      <c r="D30" s="296"/>
      <c r="E30" s="295"/>
      <c r="F30" s="296"/>
      <c r="G30" s="289"/>
      <c r="I30" s="290"/>
    </row>
    <row r="31" spans="1:9" ht="15.75">
      <c r="A31" s="168" t="s">
        <v>37</v>
      </c>
      <c r="B31" s="286"/>
      <c r="C31" s="287">
        <v>0</v>
      </c>
      <c r="D31" s="288"/>
      <c r="E31" s="287">
        <v>0</v>
      </c>
      <c r="F31" s="288"/>
      <c r="G31" s="289"/>
      <c r="I31" s="290"/>
    </row>
    <row r="32" spans="1:9" ht="16.5" thickBot="1">
      <c r="A32" s="306" t="s">
        <v>38</v>
      </c>
      <c r="B32" s="286"/>
      <c r="C32" s="308">
        <f>+C29</f>
        <v>127049.41962050051</v>
      </c>
      <c r="D32" s="309">
        <f>+C32/C11</f>
        <v>0.017328776053163256</v>
      </c>
      <c r="E32" s="308">
        <f>+E29</f>
        <v>140701.1766</v>
      </c>
      <c r="F32" s="309">
        <f>+E32/E11</f>
        <v>0.023294225729258794</v>
      </c>
      <c r="G32" s="289">
        <f>+F32-D32</f>
        <v>0.005965449676095538</v>
      </c>
      <c r="H32" s="269">
        <f t="shared" si="0"/>
        <v>-0.10745233642371291</v>
      </c>
      <c r="I32" s="290">
        <f>+C32-E32</f>
        <v>-13651.756979499492</v>
      </c>
    </row>
    <row r="33" ht="16.5" thickTop="1"/>
    <row r="34" spans="9:10" ht="15.75">
      <c r="I34" s="192"/>
      <c r="J34" s="310"/>
    </row>
    <row r="35" spans="9:10" ht="15.75">
      <c r="I35" s="192"/>
      <c r="J35" s="310"/>
    </row>
    <row r="36" spans="4:10" ht="15.75">
      <c r="D36" s="107"/>
      <c r="F36" s="107"/>
      <c r="I36" s="192"/>
      <c r="J36" s="310"/>
    </row>
    <row r="37" spans="1:9" ht="15.75">
      <c r="A37" s="311"/>
      <c r="C37" s="312"/>
      <c r="D37" s="190"/>
      <c r="E37" s="312"/>
      <c r="F37" s="190"/>
      <c r="G37" s="267"/>
      <c r="H37" s="313"/>
      <c r="I37" s="313"/>
    </row>
    <row r="38" spans="1:7" ht="15.75">
      <c r="A38" s="268" t="s">
        <v>589</v>
      </c>
      <c r="C38" s="106" t="s">
        <v>587</v>
      </c>
      <c r="E38" s="106"/>
      <c r="G38" s="267"/>
    </row>
    <row r="39" spans="3:7" ht="15.75">
      <c r="C39" s="106" t="s">
        <v>588</v>
      </c>
      <c r="E39" s="106"/>
      <c r="G39" s="267"/>
    </row>
    <row r="40" ht="15.75">
      <c r="G40" s="267"/>
    </row>
    <row r="51" spans="3:5" ht="15.75">
      <c r="C51" s="267">
        <v>-1.513050845824182</v>
      </c>
      <c r="E51" s="267">
        <v>-1.513050845824182</v>
      </c>
    </row>
    <row r="52" spans="1:2" ht="15.75">
      <c r="A52" s="314"/>
      <c r="B52" s="315" t="s">
        <v>344</v>
      </c>
    </row>
    <row r="53" spans="1:2" ht="15.75">
      <c r="A53" s="316" t="s">
        <v>345</v>
      </c>
      <c r="B53" s="317" t="s">
        <v>346</v>
      </c>
    </row>
    <row r="54" spans="1:2" ht="15.75">
      <c r="A54" s="318">
        <v>43466</v>
      </c>
      <c r="B54" s="319">
        <v>149699</v>
      </c>
    </row>
    <row r="55" spans="1:2" ht="15.75">
      <c r="A55" s="318">
        <v>43497</v>
      </c>
      <c r="B55" s="319">
        <v>149423.74999999997</v>
      </c>
    </row>
    <row r="56" spans="1:2" ht="15.75">
      <c r="A56" s="318">
        <v>43525</v>
      </c>
      <c r="B56" s="319">
        <v>303045.1525423731</v>
      </c>
    </row>
    <row r="57" spans="1:2" ht="15.75">
      <c r="A57" s="318">
        <v>43556</v>
      </c>
      <c r="B57" s="319">
        <v>412580.0677966105</v>
      </c>
    </row>
    <row r="58" spans="1:2" ht="15.75">
      <c r="A58" s="318">
        <v>43586</v>
      </c>
      <c r="B58" s="319">
        <v>283609.32203389856</v>
      </c>
    </row>
    <row r="59" spans="1:2" ht="15.75">
      <c r="A59" s="318">
        <v>43617</v>
      </c>
      <c r="B59" s="320">
        <v>539205.42</v>
      </c>
    </row>
    <row r="60" spans="1:2" ht="15.75">
      <c r="A60" s="318">
        <v>43647</v>
      </c>
      <c r="B60" s="320">
        <v>541549.1525423735</v>
      </c>
    </row>
    <row r="61" spans="1:2" ht="15.75">
      <c r="A61" s="318">
        <v>43678</v>
      </c>
      <c r="B61" s="319">
        <v>709017.7966101686</v>
      </c>
    </row>
    <row r="62" spans="1:2" ht="15.75">
      <c r="A62" s="318">
        <v>43709</v>
      </c>
      <c r="B62" s="319">
        <v>558386.7099999991</v>
      </c>
    </row>
    <row r="63" spans="1:2" ht="15.75">
      <c r="A63" s="318">
        <v>43739</v>
      </c>
      <c r="B63" s="320">
        <v>551593</v>
      </c>
    </row>
    <row r="64" spans="1:2" ht="15.75">
      <c r="A64" s="318">
        <v>43770</v>
      </c>
      <c r="B64" s="320">
        <v>454577.9661016954</v>
      </c>
    </row>
    <row r="65" spans="1:2" ht="15.75">
      <c r="A65" s="318">
        <v>43800</v>
      </c>
      <c r="B65" s="320">
        <v>463313.55932203453</v>
      </c>
    </row>
    <row r="66" spans="1:2" ht="15.75">
      <c r="A66" s="321"/>
      <c r="B66" s="322">
        <f>SUM(B54:B65)</f>
        <v>5116000.896949154</v>
      </c>
    </row>
  </sheetData>
  <sheetProtection/>
  <mergeCells count="1">
    <mergeCell ref="H37:I37"/>
  </mergeCells>
  <conditionalFormatting sqref="E25:F35 F36:F40 E38:E40 E41:F65536">
    <cfRule type="cellIs" priority="18" dxfId="13" operator="lessThan" stopIfTrue="1">
      <formula>0</formula>
    </cfRule>
  </conditionalFormatting>
  <conditionalFormatting sqref="E1:E21 E23">
    <cfRule type="cellIs" priority="10" dxfId="13" operator="lessThan" stopIfTrue="1">
      <formula>0</formula>
    </cfRule>
  </conditionalFormatting>
  <conditionalFormatting sqref="F1:F21 F23 G4:G6">
    <cfRule type="cellIs" priority="9" dxfId="13" operator="lessThan" stopIfTrue="1">
      <formula>0</formula>
    </cfRule>
  </conditionalFormatting>
  <conditionalFormatting sqref="C25:F35 D36:F40 C38:C40 C41:F65536">
    <cfRule type="cellIs" priority="3" dxfId="13" operator="lessThan" stopIfTrue="1">
      <formula>0</formula>
    </cfRule>
  </conditionalFormatting>
  <conditionalFormatting sqref="C1:C21 C23">
    <cfRule type="cellIs" priority="2" dxfId="13" operator="lessThan" stopIfTrue="1">
      <formula>0</formula>
    </cfRule>
  </conditionalFormatting>
  <conditionalFormatting sqref="D1:F21 D23:F23">
    <cfRule type="cellIs" priority="1" dxfId="13" operator="lessThan" stopIfTrue="1">
      <formula>0</formula>
    </cfRule>
  </conditionalFormatting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2"/>
  <sheetViews>
    <sheetView zoomScale="89" zoomScaleNormal="89" zoomScaleSheetLayoutView="85" zoomScalePageLayoutView="0" workbookViewId="0" topLeftCell="A1">
      <selection activeCell="A3" sqref="A3:I3"/>
    </sheetView>
  </sheetViews>
  <sheetFormatPr defaultColWidth="11.421875" defaultRowHeight="15"/>
  <cols>
    <col min="1" max="1" width="12.28125" style="476" customWidth="1"/>
    <col min="2" max="2" width="13.421875" style="501" customWidth="1"/>
    <col min="3" max="3" width="15.421875" style="501" customWidth="1"/>
    <col min="4" max="4" width="20.28125" style="501" customWidth="1"/>
    <col min="5" max="5" width="19.28125" style="501" customWidth="1"/>
    <col min="6" max="6" width="12.8515625" style="501" customWidth="1"/>
    <col min="7" max="7" width="5.57421875" style="476" customWidth="1"/>
    <col min="8" max="8" width="9.00390625" style="476" customWidth="1"/>
    <col min="9" max="9" width="11.421875" style="223" customWidth="1"/>
    <col min="10" max="16384" width="11.421875" style="476" customWidth="1"/>
  </cols>
  <sheetData>
    <row r="1" spans="1:6" ht="15.75">
      <c r="A1" s="499" t="str">
        <f>+Balance!A1</f>
        <v>EMPRESA MODELO SAC</v>
      </c>
      <c r="B1" s="475"/>
      <c r="C1" s="475"/>
      <c r="D1" s="475"/>
      <c r="E1" s="475"/>
      <c r="F1" s="475"/>
    </row>
    <row r="2" spans="1:6" ht="16.5" thickBot="1">
      <c r="A2" s="499" t="str">
        <f>+Balance!A2</f>
        <v>RUC: 20XXXXXXXXX</v>
      </c>
      <c r="B2" s="475"/>
      <c r="C2" s="475"/>
      <c r="D2" s="475"/>
      <c r="E2" s="475"/>
      <c r="F2" s="475"/>
    </row>
    <row r="3" spans="1:9" ht="18.75" thickBot="1">
      <c r="A3" s="547" t="s">
        <v>167</v>
      </c>
      <c r="B3" s="548"/>
      <c r="C3" s="548"/>
      <c r="D3" s="548"/>
      <c r="E3" s="548"/>
      <c r="F3" s="548"/>
      <c r="G3" s="548"/>
      <c r="H3" s="548"/>
      <c r="I3" s="549"/>
    </row>
    <row r="4" spans="1:6" ht="15.75">
      <c r="A4" s="477" t="str">
        <f>+Balance!A5</f>
        <v>Al 31 de Diciembre del 20xx</v>
      </c>
      <c r="B4" s="477"/>
      <c r="C4" s="477"/>
      <c r="D4" s="477"/>
      <c r="E4" s="477"/>
      <c r="F4" s="477"/>
    </row>
    <row r="5" spans="1:6" ht="15.75">
      <c r="A5" s="474"/>
      <c r="B5" s="475"/>
      <c r="C5" s="475"/>
      <c r="D5" s="475"/>
      <c r="E5" s="475"/>
      <c r="F5" s="475"/>
    </row>
    <row r="6" spans="1:6" ht="15.75">
      <c r="A6" s="478" t="s">
        <v>168</v>
      </c>
      <c r="B6" s="479" t="s">
        <v>169</v>
      </c>
      <c r="C6" s="479" t="s">
        <v>170</v>
      </c>
      <c r="D6" s="479" t="s">
        <v>325</v>
      </c>
      <c r="E6" s="479" t="s">
        <v>171</v>
      </c>
      <c r="F6" s="479" t="s">
        <v>172</v>
      </c>
    </row>
    <row r="7" spans="1:6" ht="15.75">
      <c r="A7" s="480"/>
      <c r="B7" s="481"/>
      <c r="C7" s="482"/>
      <c r="D7" s="481"/>
      <c r="E7" s="481"/>
      <c r="F7" s="481"/>
    </row>
    <row r="8" spans="1:11" ht="15.75">
      <c r="A8" s="483" t="s">
        <v>173</v>
      </c>
      <c r="B8" s="484" t="s">
        <v>174</v>
      </c>
      <c r="C8" s="485"/>
      <c r="D8" s="486">
        <v>6854</v>
      </c>
      <c r="E8" s="486"/>
      <c r="F8" s="486">
        <f>SUM(C8:E8)</f>
        <v>6854</v>
      </c>
      <c r="H8" s="487"/>
      <c r="I8" s="488"/>
      <c r="J8" s="487"/>
      <c r="K8" s="489"/>
    </row>
    <row r="9" spans="1:11" ht="15.75">
      <c r="A9" s="483" t="s">
        <v>174</v>
      </c>
      <c r="B9" s="484" t="s">
        <v>175</v>
      </c>
      <c r="C9" s="490"/>
      <c r="D9" s="486">
        <v>21853</v>
      </c>
      <c r="E9" s="486"/>
      <c r="F9" s="486">
        <f>SUM(C9:E9)</f>
        <v>21853</v>
      </c>
      <c r="H9" s="487"/>
      <c r="I9" s="488"/>
      <c r="J9" s="487"/>
      <c r="K9" s="489"/>
    </row>
    <row r="10" spans="1:11" ht="15.75">
      <c r="A10" s="483" t="s">
        <v>175</v>
      </c>
      <c r="B10" s="484" t="s">
        <v>176</v>
      </c>
      <c r="C10" s="490"/>
      <c r="D10" s="486">
        <v>5366</v>
      </c>
      <c r="E10" s="486"/>
      <c r="F10" s="486">
        <f>SUM(C10:E10)</f>
        <v>5366</v>
      </c>
      <c r="H10" s="487"/>
      <c r="I10" s="488"/>
      <c r="J10" s="487"/>
      <c r="K10" s="489"/>
    </row>
    <row r="11" spans="1:11" ht="15.75">
      <c r="A11" s="483" t="s">
        <v>176</v>
      </c>
      <c r="B11" s="484" t="s">
        <v>177</v>
      </c>
      <c r="C11" s="490"/>
      <c r="D11" s="486">
        <v>9016</v>
      </c>
      <c r="E11" s="486"/>
      <c r="F11" s="486">
        <f>SUM(C11:E11)</f>
        <v>9016</v>
      </c>
      <c r="H11" s="487"/>
      <c r="I11" s="488"/>
      <c r="J11" s="487"/>
      <c r="K11" s="489"/>
    </row>
    <row r="12" spans="1:11" ht="15.75">
      <c r="A12" s="483" t="s">
        <v>177</v>
      </c>
      <c r="B12" s="484" t="s">
        <v>178</v>
      </c>
      <c r="C12" s="490"/>
      <c r="D12" s="486">
        <v>411</v>
      </c>
      <c r="E12" s="486"/>
      <c r="F12" s="486">
        <f>SUM(C12:E12)</f>
        <v>411</v>
      </c>
      <c r="H12" s="487"/>
      <c r="I12" s="488"/>
      <c r="J12" s="487"/>
      <c r="K12" s="489"/>
    </row>
    <row r="13" spans="1:11" ht="15.75">
      <c r="A13" s="483" t="s">
        <v>178</v>
      </c>
      <c r="B13" s="484" t="s">
        <v>179</v>
      </c>
      <c r="C13" s="490"/>
      <c r="D13" s="486">
        <v>6870</v>
      </c>
      <c r="E13" s="486"/>
      <c r="F13" s="486">
        <f>SUM(C13:E13)</f>
        <v>6870</v>
      </c>
      <c r="H13" s="487"/>
      <c r="I13" s="488"/>
      <c r="J13" s="487"/>
      <c r="K13" s="489"/>
    </row>
    <row r="14" spans="1:11" ht="15.75">
      <c r="A14" s="483" t="s">
        <v>179</v>
      </c>
      <c r="B14" s="484" t="s">
        <v>180</v>
      </c>
      <c r="C14" s="485"/>
      <c r="D14" s="486">
        <v>9310</v>
      </c>
      <c r="E14" s="486"/>
      <c r="F14" s="486">
        <f>SUM(C14:E14)</f>
        <v>9310</v>
      </c>
      <c r="H14" s="487"/>
      <c r="I14" s="488"/>
      <c r="J14" s="487"/>
      <c r="K14" s="489"/>
    </row>
    <row r="15" spans="1:11" ht="15.75">
      <c r="A15" s="483" t="s">
        <v>180</v>
      </c>
      <c r="B15" s="484" t="s">
        <v>181</v>
      </c>
      <c r="C15" s="485"/>
      <c r="D15" s="486">
        <v>10345</v>
      </c>
      <c r="E15" s="486"/>
      <c r="F15" s="486">
        <f>SUM(C15:E15)</f>
        <v>10345</v>
      </c>
      <c r="H15" s="487"/>
      <c r="I15" s="488"/>
      <c r="J15" s="487"/>
      <c r="K15" s="489"/>
    </row>
    <row r="16" spans="1:11" ht="15.75">
      <c r="A16" s="483" t="s">
        <v>181</v>
      </c>
      <c r="B16" s="484" t="s">
        <v>182</v>
      </c>
      <c r="C16" s="485"/>
      <c r="D16" s="486">
        <v>9512</v>
      </c>
      <c r="E16" s="486"/>
      <c r="F16" s="486">
        <f>SUM(C16:E16)</f>
        <v>9512</v>
      </c>
      <c r="H16" s="487"/>
      <c r="I16" s="488"/>
      <c r="J16" s="487"/>
      <c r="K16" s="489"/>
    </row>
    <row r="17" spans="1:11" ht="15.75">
      <c r="A17" s="483" t="s">
        <v>182</v>
      </c>
      <c r="B17" s="484" t="s">
        <v>183</v>
      </c>
      <c r="C17" s="491"/>
      <c r="D17" s="486">
        <v>8817</v>
      </c>
      <c r="E17" s="486"/>
      <c r="F17" s="486">
        <f>SUM(C17:E17)</f>
        <v>8817</v>
      </c>
      <c r="H17" s="487"/>
      <c r="I17" s="488"/>
      <c r="J17" s="487"/>
      <c r="K17" s="489"/>
    </row>
    <row r="18" spans="1:11" ht="15.75">
      <c r="A18" s="483" t="s">
        <v>183</v>
      </c>
      <c r="B18" s="484" t="s">
        <v>184</v>
      </c>
      <c r="C18" s="485"/>
      <c r="D18" s="486">
        <v>10621</v>
      </c>
      <c r="E18" s="486"/>
      <c r="F18" s="486">
        <f>SUM(C18:E18)</f>
        <v>10621</v>
      </c>
      <c r="H18" s="487"/>
      <c r="I18" s="488"/>
      <c r="J18" s="487"/>
      <c r="K18" s="489"/>
    </row>
    <row r="19" spans="1:11" ht="15.75">
      <c r="A19" s="483" t="s">
        <v>184</v>
      </c>
      <c r="B19" s="492" t="s">
        <v>603</v>
      </c>
      <c r="C19" s="493"/>
      <c r="D19" s="486">
        <v>7984</v>
      </c>
      <c r="E19" s="494"/>
      <c r="F19" s="486">
        <f>SUM(C19:E19)</f>
        <v>7984</v>
      </c>
      <c r="H19" s="487"/>
      <c r="I19" s="488"/>
      <c r="J19" s="487"/>
      <c r="K19" s="489"/>
    </row>
    <row r="20" spans="1:11" ht="15.75">
      <c r="A20" s="483"/>
      <c r="B20" s="484"/>
      <c r="C20" s="485"/>
      <c r="D20" s="486"/>
      <c r="E20" s="486"/>
      <c r="F20" s="486"/>
      <c r="H20" s="489"/>
      <c r="I20" s="63"/>
      <c r="J20" s="489"/>
      <c r="K20" s="489"/>
    </row>
    <row r="21" spans="1:6" ht="15.75">
      <c r="A21" s="495" t="s">
        <v>119</v>
      </c>
      <c r="B21" s="496"/>
      <c r="C21" s="497">
        <f>SUM(C8:C19)</f>
        <v>0</v>
      </c>
      <c r="D21" s="498">
        <f>SUM(D8:D19)</f>
        <v>106959</v>
      </c>
      <c r="E21" s="498">
        <f>SUM(E8:E19)</f>
        <v>0</v>
      </c>
      <c r="F21" s="498">
        <f>SUM(F8:F20)</f>
        <v>106959</v>
      </c>
    </row>
    <row r="22" spans="1:6" ht="15.75">
      <c r="A22" s="499"/>
      <c r="B22" s="500"/>
      <c r="C22" s="500"/>
      <c r="D22" s="500"/>
      <c r="E22" s="500"/>
      <c r="F22" s="500"/>
    </row>
  </sheetData>
  <sheetProtection/>
  <mergeCells count="8">
    <mergeCell ref="A4:F4"/>
    <mergeCell ref="A6:A7"/>
    <mergeCell ref="B6:B7"/>
    <mergeCell ref="C6:C7"/>
    <mergeCell ref="D6:D7"/>
    <mergeCell ref="E6:E7"/>
    <mergeCell ref="F6:F7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R245"/>
  <sheetViews>
    <sheetView view="pageBreakPreview" zoomScale="85" zoomScaleNormal="70" zoomScaleSheetLayoutView="85" workbookViewId="0" topLeftCell="A1">
      <selection activeCell="A4" sqref="A4:F4"/>
    </sheetView>
  </sheetViews>
  <sheetFormatPr defaultColWidth="12.8515625" defaultRowHeight="15"/>
  <cols>
    <col min="1" max="1" width="118.421875" style="101" customWidth="1"/>
    <col min="2" max="2" width="6.00390625" style="19" customWidth="1"/>
    <col min="3" max="3" width="1.1484375" style="5" customWidth="1"/>
    <col min="4" max="4" width="12.57421875" style="75" bestFit="1" customWidth="1"/>
    <col min="5" max="5" width="13.140625" style="5" customWidth="1"/>
    <col min="6" max="6" width="13.8515625" style="5" bestFit="1" customWidth="1"/>
    <col min="7" max="249" width="11.421875" style="7" customWidth="1"/>
    <col min="250" max="250" width="22.421875" style="7" customWidth="1"/>
    <col min="251" max="251" width="24.8515625" style="7" customWidth="1"/>
    <col min="252" max="16384" width="12.8515625" style="7" customWidth="1"/>
  </cols>
  <sheetData>
    <row r="1" spans="1:6" s="395" customFormat="1" ht="15.75">
      <c r="A1" s="88" t="str">
        <f>+Balance!A1</f>
        <v>EMPRESA MODELO SAC</v>
      </c>
      <c r="B1" s="392"/>
      <c r="C1" s="393"/>
      <c r="D1" s="203"/>
      <c r="E1" s="394"/>
      <c r="F1" s="394"/>
    </row>
    <row r="2" spans="1:6" s="395" customFormat="1" ht="15.75">
      <c r="A2" s="88" t="str">
        <f>+Balance!A2</f>
        <v>RUC: 20XXXXXXXXX</v>
      </c>
      <c r="B2" s="392"/>
      <c r="C2" s="393"/>
      <c r="D2" s="203"/>
      <c r="E2" s="394"/>
      <c r="F2" s="394"/>
    </row>
    <row r="3" spans="1:6" s="395" customFormat="1" ht="15.75">
      <c r="A3" s="88" t="str">
        <f>+Balance!A5</f>
        <v>Al 31 de Diciembre del 20xx</v>
      </c>
      <c r="B3" s="392"/>
      <c r="C3" s="393"/>
      <c r="D3" s="203"/>
      <c r="E3" s="394"/>
      <c r="F3" s="394"/>
    </row>
    <row r="4" spans="1:6" s="395" customFormat="1" ht="18">
      <c r="A4" s="473" t="s">
        <v>607</v>
      </c>
      <c r="B4" s="473"/>
      <c r="C4" s="473"/>
      <c r="D4" s="473"/>
      <c r="E4" s="473"/>
      <c r="F4" s="473"/>
    </row>
    <row r="5" spans="1:6" s="395" customFormat="1" ht="15.75">
      <c r="A5" s="89"/>
      <c r="B5" s="396"/>
      <c r="C5" s="394"/>
      <c r="D5" s="203"/>
      <c r="E5" s="394"/>
      <c r="F5" s="394"/>
    </row>
    <row r="6" spans="1:252" ht="15.75">
      <c r="A6" s="102" t="s">
        <v>185</v>
      </c>
      <c r="B6" s="27"/>
      <c r="C6" s="41"/>
      <c r="D6" s="399"/>
      <c r="E6" s="27"/>
      <c r="F6" s="397">
        <f>+ResultFuncion!C25</f>
        <v>172711.11010000072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15.75">
      <c r="A7" s="103"/>
      <c r="B7" s="32"/>
      <c r="C7" s="40"/>
      <c r="D7" s="400"/>
      <c r="E7" s="398" t="s">
        <v>186</v>
      </c>
      <c r="F7" s="20">
        <f>SUM(E8:E89)</f>
        <v>25701.4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15.75">
      <c r="A8" s="90" t="s">
        <v>187</v>
      </c>
      <c r="B8" s="13"/>
      <c r="C8" s="15"/>
      <c r="D8" s="77"/>
      <c r="E8" s="46">
        <v>0</v>
      </c>
      <c r="F8" s="2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.75">
      <c r="A9" s="90" t="s">
        <v>188</v>
      </c>
      <c r="B9" s="13"/>
      <c r="C9" s="24"/>
      <c r="D9" s="77"/>
      <c r="E9" s="25"/>
      <c r="F9" s="2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ht="15.75">
      <c r="A10" s="91" t="s">
        <v>189</v>
      </c>
      <c r="B10" s="27"/>
      <c r="C10" s="28"/>
      <c r="D10" s="76"/>
      <c r="E10" s="22"/>
      <c r="F10" s="2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15.75">
      <c r="A11" s="92" t="s">
        <v>190</v>
      </c>
      <c r="B11" s="21" t="s">
        <v>191</v>
      </c>
      <c r="C11" s="29"/>
      <c r="D11" s="78">
        <v>0</v>
      </c>
      <c r="E11" s="30">
        <f>ROUND(+D11,0)</f>
        <v>0</v>
      </c>
      <c r="F11" s="2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5.75">
      <c r="A12" s="91" t="s">
        <v>192</v>
      </c>
      <c r="B12" s="27"/>
      <c r="C12" s="28"/>
      <c r="D12" s="79"/>
      <c r="E12" s="22"/>
      <c r="F12" s="3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ht="15.75">
      <c r="A13" s="93" t="s">
        <v>193</v>
      </c>
      <c r="B13" s="32" t="s">
        <v>194</v>
      </c>
      <c r="C13" s="29"/>
      <c r="D13" s="50">
        <v>0</v>
      </c>
      <c r="E13" s="30">
        <f>ROUND(+D13,0)</f>
        <v>0</v>
      </c>
      <c r="F13" s="2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5.75">
      <c r="A14" s="94" t="s">
        <v>195</v>
      </c>
      <c r="B14" s="33"/>
      <c r="C14" s="28"/>
      <c r="D14" s="76"/>
      <c r="E14" s="34"/>
      <c r="F14" s="2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5.75">
      <c r="A15" s="95" t="s">
        <v>196</v>
      </c>
      <c r="B15" s="32" t="s">
        <v>197</v>
      </c>
      <c r="C15" s="29"/>
      <c r="D15" s="50">
        <v>0</v>
      </c>
      <c r="E15" s="30">
        <f>ROUND(+D15,0)</f>
        <v>0</v>
      </c>
      <c r="F15" s="2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5.75">
      <c r="A16" s="94" t="s">
        <v>198</v>
      </c>
      <c r="B16" s="33"/>
      <c r="C16" s="35"/>
      <c r="D16" s="80"/>
      <c r="E16" s="36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</row>
    <row r="17" spans="1:252" ht="15.75">
      <c r="A17" s="93" t="s">
        <v>199</v>
      </c>
      <c r="B17" s="39" t="s">
        <v>200</v>
      </c>
      <c r="C17" s="40"/>
      <c r="D17" s="50"/>
      <c r="E17" s="30">
        <f>ROUND(+D17,0)</f>
        <v>0</v>
      </c>
      <c r="F17" s="2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5.75">
      <c r="A18" s="94" t="s">
        <v>201</v>
      </c>
      <c r="B18" s="33"/>
      <c r="C18" s="41"/>
      <c r="D18" s="76"/>
      <c r="E18" s="34"/>
      <c r="F18" s="2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ht="15.75">
      <c r="A19" s="96" t="s">
        <v>202</v>
      </c>
      <c r="B19" s="17"/>
      <c r="C19" s="14"/>
      <c r="D19" s="77"/>
      <c r="E19" s="25"/>
      <c r="F19" s="2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5.75">
      <c r="A20" s="93" t="s">
        <v>203</v>
      </c>
      <c r="B20" s="32" t="s">
        <v>204</v>
      </c>
      <c r="C20" s="40"/>
      <c r="D20" s="50">
        <v>0</v>
      </c>
      <c r="E20" s="30">
        <f>ROUND(+D20,0)</f>
        <v>0</v>
      </c>
      <c r="F20" s="2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ht="15.75">
      <c r="A21" s="94" t="s">
        <v>326</v>
      </c>
      <c r="B21" s="33"/>
      <c r="C21" s="41"/>
      <c r="D21" s="76"/>
      <c r="E21" s="34"/>
      <c r="F21" s="2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5.75">
      <c r="A22" s="93" t="s">
        <v>205</v>
      </c>
      <c r="B22" s="32" t="s">
        <v>206</v>
      </c>
      <c r="C22" s="40"/>
      <c r="D22" s="50">
        <v>0</v>
      </c>
      <c r="E22" s="30">
        <f>ROUND(+D22,0)</f>
        <v>0</v>
      </c>
      <c r="F22" s="3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ht="15.75">
      <c r="A23" s="94" t="s">
        <v>207</v>
      </c>
      <c r="B23" s="33"/>
      <c r="C23" s="41"/>
      <c r="D23" s="76"/>
      <c r="E23" s="34"/>
      <c r="F23" s="3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ht="15.75">
      <c r="A24" s="93" t="s">
        <v>208</v>
      </c>
      <c r="B24" s="32" t="s">
        <v>209</v>
      </c>
      <c r="C24" s="40"/>
      <c r="D24" s="50">
        <v>0</v>
      </c>
      <c r="E24" s="30">
        <f>ROUND(+D24,0)</f>
        <v>0</v>
      </c>
      <c r="F24" s="3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ht="19.5" customHeight="1">
      <c r="A25" s="97" t="s">
        <v>210</v>
      </c>
      <c r="B25" s="42" t="s">
        <v>211</v>
      </c>
      <c r="C25" s="10"/>
      <c r="D25" s="81">
        <v>0</v>
      </c>
      <c r="E25" s="30">
        <f>ROUND(+D25,0)</f>
        <v>0</v>
      </c>
      <c r="F25" s="3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ht="15.75">
      <c r="A26" s="96" t="s">
        <v>212</v>
      </c>
      <c r="B26" s="17"/>
      <c r="C26" s="14"/>
      <c r="D26" s="77">
        <f>1200+4.32</f>
        <v>1204.32</v>
      </c>
      <c r="E26" s="25">
        <f>+D26</f>
        <v>1204.32</v>
      </c>
      <c r="F26" s="3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ht="15.75">
      <c r="A27" s="93" t="s">
        <v>213</v>
      </c>
      <c r="B27" s="32" t="s">
        <v>214</v>
      </c>
      <c r="C27" s="40"/>
      <c r="D27" s="50"/>
      <c r="E27" s="30">
        <f>ROUND(+D27,0)</f>
        <v>0</v>
      </c>
      <c r="F27" s="2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15.75">
      <c r="A28" s="94" t="s">
        <v>215</v>
      </c>
      <c r="B28" s="33"/>
      <c r="C28" s="41"/>
      <c r="D28" s="76"/>
      <c r="E28" s="34"/>
      <c r="F28" s="2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ht="15.75">
      <c r="A29" s="93" t="s">
        <v>216</v>
      </c>
      <c r="B29" s="32" t="s">
        <v>217</v>
      </c>
      <c r="C29" s="40"/>
      <c r="D29" s="50">
        <v>0</v>
      </c>
      <c r="E29" s="30">
        <f>ROUND(+D29,0)</f>
        <v>0</v>
      </c>
      <c r="F29" s="2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15.75">
      <c r="A30" s="94" t="s">
        <v>381</v>
      </c>
      <c r="B30" s="33"/>
      <c r="C30" s="41"/>
      <c r="D30" s="76"/>
      <c r="E30" s="34"/>
      <c r="F30" s="2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ht="15.75">
      <c r="A31" s="93" t="s">
        <v>218</v>
      </c>
      <c r="B31" s="32" t="s">
        <v>219</v>
      </c>
      <c r="C31" s="40"/>
      <c r="D31" s="50">
        <v>0</v>
      </c>
      <c r="E31" s="30">
        <f>ROUND(+D31,0)</f>
        <v>0</v>
      </c>
      <c r="F31" s="2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ht="15.75">
      <c r="A32" s="94" t="s">
        <v>460</v>
      </c>
      <c r="B32" s="33"/>
      <c r="C32" s="41"/>
      <c r="D32" s="76"/>
      <c r="E32" s="34"/>
      <c r="F32" s="2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ht="15.75">
      <c r="A33" s="93" t="s">
        <v>220</v>
      </c>
      <c r="B33" s="32" t="s">
        <v>221</v>
      </c>
      <c r="C33" s="40"/>
      <c r="D33" s="50">
        <v>0</v>
      </c>
      <c r="E33" s="30">
        <f>ROUND(+D33,0)</f>
        <v>0</v>
      </c>
      <c r="F33" s="2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ht="15.75">
      <c r="A34" s="94" t="s">
        <v>379</v>
      </c>
      <c r="B34" s="33"/>
      <c r="C34" s="43"/>
      <c r="D34" s="76"/>
      <c r="E34" s="34"/>
      <c r="F34" s="2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ht="15.75">
      <c r="A35" s="93" t="s">
        <v>222</v>
      </c>
      <c r="B35" s="32" t="s">
        <v>223</v>
      </c>
      <c r="C35" s="45"/>
      <c r="D35" s="50">
        <v>0</v>
      </c>
      <c r="E35" s="30">
        <f>ROUND(+D35,0)</f>
        <v>0</v>
      </c>
      <c r="F35" s="2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ht="15.75">
      <c r="A36" s="94" t="s">
        <v>487</v>
      </c>
      <c r="B36" s="33"/>
      <c r="C36" s="43"/>
      <c r="D36" s="76">
        <v>9784.750000000002</v>
      </c>
      <c r="E36" s="34">
        <f>+D36</f>
        <v>9784.750000000002</v>
      </c>
      <c r="F36" s="2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ht="15.75">
      <c r="A37" s="93" t="s">
        <v>224</v>
      </c>
      <c r="B37" s="32" t="s">
        <v>225</v>
      </c>
      <c r="C37" s="45"/>
      <c r="D37" s="50"/>
      <c r="E37" s="30">
        <f>ROUND(+D37,0)</f>
        <v>0</v>
      </c>
      <c r="F37" s="2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ht="15.75">
      <c r="A38" s="96" t="s">
        <v>329</v>
      </c>
      <c r="B38" s="17"/>
      <c r="C38" s="44"/>
      <c r="D38" s="77">
        <v>0</v>
      </c>
      <c r="E38" s="46">
        <f>+D38</f>
        <v>0</v>
      </c>
      <c r="F38" s="2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ht="15.75">
      <c r="A39" s="96" t="s">
        <v>328</v>
      </c>
      <c r="B39" s="17" t="s">
        <v>327</v>
      </c>
      <c r="C39" s="44"/>
      <c r="D39" s="77"/>
      <c r="E39" s="46"/>
      <c r="F39" s="2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ht="15.75">
      <c r="A40" s="94" t="s">
        <v>226</v>
      </c>
      <c r="B40" s="33"/>
      <c r="C40" s="43"/>
      <c r="D40" s="76"/>
      <c r="E40" s="34"/>
      <c r="F40" s="2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ht="15.75">
      <c r="A41" s="93" t="s">
        <v>227</v>
      </c>
      <c r="B41" s="39" t="s">
        <v>228</v>
      </c>
      <c r="C41" s="45"/>
      <c r="D41" s="50">
        <v>0</v>
      </c>
      <c r="E41" s="30">
        <f>ROUND(+D41,0)</f>
        <v>0</v>
      </c>
      <c r="F41" s="2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ht="15.75">
      <c r="A42" s="94" t="s">
        <v>229</v>
      </c>
      <c r="B42" s="33"/>
      <c r="C42" s="43"/>
      <c r="D42" s="76"/>
      <c r="E42" s="34"/>
      <c r="F42" s="2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ht="15.75">
      <c r="A43" s="93" t="s">
        <v>230</v>
      </c>
      <c r="B43" s="32" t="s">
        <v>231</v>
      </c>
      <c r="C43" s="45"/>
      <c r="D43" s="50">
        <v>0</v>
      </c>
      <c r="E43" s="30">
        <f>ROUND(+D43,0)</f>
        <v>0</v>
      </c>
      <c r="F43" s="2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ht="15.75">
      <c r="A44" s="94" t="s">
        <v>380</v>
      </c>
      <c r="B44" s="33"/>
      <c r="C44" s="43"/>
      <c r="D44" s="76"/>
      <c r="E44" s="34"/>
      <c r="F44" s="2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ht="15.75">
      <c r="A45" s="93" t="s">
        <v>232</v>
      </c>
      <c r="B45" s="32" t="s">
        <v>233</v>
      </c>
      <c r="C45" s="45"/>
      <c r="D45" s="50">
        <v>0</v>
      </c>
      <c r="E45" s="30">
        <f>ROUND(+D45,0)</f>
        <v>0</v>
      </c>
      <c r="F45" s="2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ht="15.75">
      <c r="A46" s="94" t="s">
        <v>377</v>
      </c>
      <c r="B46" s="33"/>
      <c r="C46" s="43"/>
      <c r="D46" s="76">
        <v>1688.5</v>
      </c>
      <c r="E46" s="34">
        <f>+D46</f>
        <v>1688.5</v>
      </c>
      <c r="F46" s="2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ht="15.75">
      <c r="A47" s="96" t="s">
        <v>234</v>
      </c>
      <c r="B47" s="17"/>
      <c r="C47" s="44"/>
      <c r="D47" s="77"/>
      <c r="E47" s="25"/>
      <c r="F47" s="2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ht="15.75">
      <c r="A48" s="93" t="s">
        <v>235</v>
      </c>
      <c r="B48" s="32" t="s">
        <v>236</v>
      </c>
      <c r="C48" s="45"/>
      <c r="D48" s="50">
        <v>0</v>
      </c>
      <c r="E48" s="30">
        <f>ROUND(+D48,0)</f>
        <v>0</v>
      </c>
      <c r="F48" s="2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ht="15.75">
      <c r="A49" s="94" t="s">
        <v>378</v>
      </c>
      <c r="B49" s="33"/>
      <c r="C49" s="43"/>
      <c r="D49" s="76"/>
      <c r="E49" s="34"/>
      <c r="F49" s="2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ht="15.75">
      <c r="A50" s="96" t="s">
        <v>234</v>
      </c>
      <c r="B50" s="17"/>
      <c r="C50" s="44"/>
      <c r="D50" s="77"/>
      <c r="E50" s="25"/>
      <c r="F50" s="2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ht="15.75">
      <c r="A51" s="93" t="s">
        <v>237</v>
      </c>
      <c r="B51" s="32" t="s">
        <v>238</v>
      </c>
      <c r="C51" s="45"/>
      <c r="D51" s="50">
        <v>0</v>
      </c>
      <c r="E51" s="30">
        <f>ROUND(+D51,0)</f>
        <v>0</v>
      </c>
      <c r="F51" s="2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ht="15.75">
      <c r="A52" s="94" t="s">
        <v>239</v>
      </c>
      <c r="B52" s="33"/>
      <c r="C52" s="43"/>
      <c r="D52" s="76"/>
      <c r="E52" s="34"/>
      <c r="F52" s="2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ht="15.75">
      <c r="A53" s="93" t="s">
        <v>240</v>
      </c>
      <c r="B53" s="32" t="s">
        <v>241</v>
      </c>
      <c r="C53" s="45"/>
      <c r="D53" s="50">
        <v>0</v>
      </c>
      <c r="E53" s="30">
        <v>0</v>
      </c>
      <c r="F53" s="2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ht="15.75">
      <c r="A54" s="94" t="s">
        <v>242</v>
      </c>
      <c r="B54" s="33"/>
      <c r="C54" s="43"/>
      <c r="D54" s="76"/>
      <c r="E54" s="34"/>
      <c r="F54" s="2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ht="15.75">
      <c r="A55" s="93" t="s">
        <v>243</v>
      </c>
      <c r="B55" s="32" t="s">
        <v>244</v>
      </c>
      <c r="C55" s="45"/>
      <c r="D55" s="50">
        <v>0</v>
      </c>
      <c r="E55" s="30">
        <f>ROUND(+D55,0)</f>
        <v>0</v>
      </c>
      <c r="F55" s="2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ht="15.75">
      <c r="A56" s="94" t="s">
        <v>245</v>
      </c>
      <c r="B56" s="33"/>
      <c r="C56" s="43"/>
      <c r="D56" s="76"/>
      <c r="E56" s="34"/>
      <c r="F56" s="2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ht="15.75">
      <c r="A57" s="93" t="s">
        <v>246</v>
      </c>
      <c r="B57" s="32" t="s">
        <v>247</v>
      </c>
      <c r="C57" s="45"/>
      <c r="D57" s="50">
        <v>0</v>
      </c>
      <c r="E57" s="30">
        <f>ROUND(+D57,0)</f>
        <v>0</v>
      </c>
      <c r="F57" s="2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ht="15.75">
      <c r="A58" s="94" t="s">
        <v>248</v>
      </c>
      <c r="B58" s="33"/>
      <c r="C58" s="43"/>
      <c r="D58" s="76">
        <v>70</v>
      </c>
      <c r="E58" s="34">
        <f>+D58</f>
        <v>70</v>
      </c>
      <c r="F58" s="2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ht="15.75">
      <c r="A59" s="93" t="s">
        <v>249</v>
      </c>
      <c r="B59" s="32" t="s">
        <v>250</v>
      </c>
      <c r="C59" s="45"/>
      <c r="D59" s="50">
        <v>0</v>
      </c>
      <c r="E59" s="30">
        <f>ROUND(+D59,0)</f>
        <v>0</v>
      </c>
      <c r="F59" s="2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ht="15.75">
      <c r="A60" s="94" t="s">
        <v>251</v>
      </c>
      <c r="B60" s="47" t="s">
        <v>252</v>
      </c>
      <c r="C60" s="48"/>
      <c r="D60" s="80">
        <v>0</v>
      </c>
      <c r="E60" s="36">
        <f>+ROUND(D60,0)</f>
        <v>0</v>
      </c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</row>
    <row r="61" spans="1:252" ht="15.75">
      <c r="A61" s="93" t="s">
        <v>461</v>
      </c>
      <c r="B61" s="67"/>
      <c r="C61" s="68"/>
      <c r="D61" s="82"/>
      <c r="E61" s="69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</row>
    <row r="62" spans="1:252" ht="15.75">
      <c r="A62" s="96" t="s">
        <v>303</v>
      </c>
      <c r="B62" s="49" t="s">
        <v>253</v>
      </c>
      <c r="C62" s="44"/>
      <c r="D62" s="77"/>
      <c r="E62" s="31">
        <f>ROUND(+D62,0)</f>
        <v>0</v>
      </c>
      <c r="F62" s="2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ht="15.75">
      <c r="A63" s="93" t="s">
        <v>254</v>
      </c>
      <c r="B63" s="6"/>
      <c r="C63" s="45"/>
      <c r="D63" s="50"/>
      <c r="E63" s="30">
        <f>ROUND(+D63,0)</f>
        <v>0</v>
      </c>
      <c r="F63" s="2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ht="15.75">
      <c r="A64" s="94" t="s">
        <v>255</v>
      </c>
      <c r="B64" s="33"/>
      <c r="C64" s="43"/>
      <c r="D64" s="76">
        <v>3842</v>
      </c>
      <c r="E64" s="23">
        <f>+D64</f>
        <v>3842</v>
      </c>
      <c r="F64" s="2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ht="15.75">
      <c r="A65" s="93" t="s">
        <v>254</v>
      </c>
      <c r="B65" s="32" t="s">
        <v>256</v>
      </c>
      <c r="C65" s="45"/>
      <c r="D65" s="50"/>
      <c r="E65" s="51">
        <f>ROUND(+D65,0)</f>
        <v>0</v>
      </c>
      <c r="F65" s="2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ht="15.75">
      <c r="A66" s="94" t="s">
        <v>347</v>
      </c>
      <c r="B66" s="33"/>
      <c r="C66" s="43"/>
      <c r="D66" s="76"/>
      <c r="E66" s="52"/>
      <c r="F66" s="2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ht="15.75">
      <c r="A67" s="93" t="s">
        <v>348</v>
      </c>
      <c r="B67" s="32" t="s">
        <v>262</v>
      </c>
      <c r="C67" s="45"/>
      <c r="D67" s="50">
        <v>0</v>
      </c>
      <c r="E67" s="51">
        <f>ROUND(+D67,0)</f>
        <v>0</v>
      </c>
      <c r="F67" s="2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ht="15.75">
      <c r="A68" s="96" t="s">
        <v>349</v>
      </c>
      <c r="B68" s="17"/>
      <c r="C68" s="44"/>
      <c r="D68" s="77"/>
      <c r="E68" s="46"/>
      <c r="F68" s="2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ht="15.75">
      <c r="A69" s="96" t="s">
        <v>350</v>
      </c>
      <c r="B69" s="17" t="s">
        <v>268</v>
      </c>
      <c r="C69" s="44"/>
      <c r="D69" s="50">
        <v>0</v>
      </c>
      <c r="E69" s="51">
        <f>ROUND(+D69,0)</f>
        <v>0</v>
      </c>
      <c r="F69" s="2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ht="15.75">
      <c r="A70" s="94" t="s">
        <v>351</v>
      </c>
      <c r="B70" s="33"/>
      <c r="C70" s="43"/>
      <c r="D70" s="76"/>
      <c r="E70" s="52"/>
      <c r="F70" s="2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ht="15.75">
      <c r="A71" s="93" t="s">
        <v>352</v>
      </c>
      <c r="B71" s="32" t="s">
        <v>365</v>
      </c>
      <c r="C71" s="45"/>
      <c r="D71" s="50">
        <v>0</v>
      </c>
      <c r="E71" s="51">
        <f>ROUND(+D71,0)</f>
        <v>0</v>
      </c>
      <c r="F71" s="2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ht="15.75">
      <c r="A72" s="94" t="s">
        <v>353</v>
      </c>
      <c r="B72" s="33"/>
      <c r="C72" s="43"/>
      <c r="D72" s="76"/>
      <c r="E72" s="52"/>
      <c r="F72" s="2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ht="15.75">
      <c r="A73" s="93" t="s">
        <v>354</v>
      </c>
      <c r="B73" s="32" t="s">
        <v>366</v>
      </c>
      <c r="C73" s="45"/>
      <c r="D73" s="50">
        <v>0</v>
      </c>
      <c r="E73" s="51">
        <f>ROUND(+D73,0)</f>
        <v>0</v>
      </c>
      <c r="F73" s="2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ht="15.75">
      <c r="A74" s="94" t="s">
        <v>355</v>
      </c>
      <c r="B74" s="33"/>
      <c r="C74" s="43"/>
      <c r="D74" s="76"/>
      <c r="E74" s="52"/>
      <c r="F74" s="2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ht="15.75">
      <c r="A75" s="93" t="s">
        <v>356</v>
      </c>
      <c r="B75" s="32" t="s">
        <v>367</v>
      </c>
      <c r="C75" s="45"/>
      <c r="D75" s="50">
        <v>0</v>
      </c>
      <c r="E75" s="51">
        <f>ROUND(+D75,0)</f>
        <v>0</v>
      </c>
      <c r="F75" s="2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ht="15.75">
      <c r="A76" s="94" t="s">
        <v>357</v>
      </c>
      <c r="B76" s="33"/>
      <c r="C76" s="43"/>
      <c r="D76" s="76"/>
      <c r="E76" s="52"/>
      <c r="F76" s="2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ht="15.75">
      <c r="A77" s="93" t="s">
        <v>358</v>
      </c>
      <c r="B77" s="32" t="s">
        <v>368</v>
      </c>
      <c r="C77" s="45"/>
      <c r="D77" s="50">
        <v>0</v>
      </c>
      <c r="E77" s="51">
        <f>ROUND(+D77,0)</f>
        <v>0</v>
      </c>
      <c r="F77" s="2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ht="15.75">
      <c r="A78" s="94" t="s">
        <v>359</v>
      </c>
      <c r="B78" s="33"/>
      <c r="C78" s="43"/>
      <c r="D78" s="76"/>
      <c r="E78" s="52"/>
      <c r="F78" s="2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ht="15.75">
      <c r="A79" s="93" t="s">
        <v>360</v>
      </c>
      <c r="B79" s="32" t="s">
        <v>369</v>
      </c>
      <c r="C79" s="45"/>
      <c r="D79" s="50">
        <v>0</v>
      </c>
      <c r="E79" s="51">
        <f>ROUND(+D79,0)</f>
        <v>0</v>
      </c>
      <c r="F79" s="2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ht="15.75">
      <c r="A80" s="94" t="s">
        <v>361</v>
      </c>
      <c r="B80" s="33"/>
      <c r="C80" s="43"/>
      <c r="D80" s="76"/>
      <c r="E80" s="52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ht="15.75">
      <c r="A81" s="93" t="s">
        <v>362</v>
      </c>
      <c r="B81" s="32" t="s">
        <v>370</v>
      </c>
      <c r="C81" s="45"/>
      <c r="D81" s="50">
        <v>0</v>
      </c>
      <c r="E81" s="51">
        <f>ROUND(+D81,0)</f>
        <v>0</v>
      </c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ht="15.75">
      <c r="A82" s="94" t="s">
        <v>363</v>
      </c>
      <c r="B82" s="33"/>
      <c r="C82" s="43"/>
      <c r="D82" s="76"/>
      <c r="E82" s="52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ht="15.75">
      <c r="A83" s="93" t="s">
        <v>364</v>
      </c>
      <c r="B83" s="32" t="s">
        <v>371</v>
      </c>
      <c r="C83" s="45"/>
      <c r="D83" s="50">
        <v>0</v>
      </c>
      <c r="E83" s="51">
        <f>ROUND(+D83,0)</f>
        <v>0</v>
      </c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ht="15.75">
      <c r="A84" s="94" t="s">
        <v>495</v>
      </c>
      <c r="B84" s="33"/>
      <c r="C84" s="43"/>
      <c r="D84" s="76">
        <v>0</v>
      </c>
      <c r="E84" s="401"/>
      <c r="F84" s="3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ht="15.75">
      <c r="A85" s="96" t="s">
        <v>257</v>
      </c>
      <c r="B85" s="17"/>
      <c r="C85" s="44"/>
      <c r="D85" s="77"/>
      <c r="E85" s="26">
        <f>+ROUND(D85,0)</f>
        <v>0</v>
      </c>
      <c r="F85" s="2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ht="15.75">
      <c r="A86" s="96" t="s">
        <v>258</v>
      </c>
      <c r="B86" s="17"/>
      <c r="C86" s="44"/>
      <c r="D86" s="77"/>
      <c r="E86" s="25">
        <v>0</v>
      </c>
      <c r="F86" s="2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ht="15.75">
      <c r="A87" s="96" t="s">
        <v>259</v>
      </c>
      <c r="B87" s="17"/>
      <c r="C87" s="44"/>
      <c r="D87" s="77"/>
      <c r="E87" s="25"/>
      <c r="F87" s="2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ht="15.75">
      <c r="A88" s="96" t="s">
        <v>260</v>
      </c>
      <c r="B88" s="17"/>
      <c r="C88" s="44"/>
      <c r="D88" s="77"/>
      <c r="E88" s="25">
        <f>ROUND(+D88,0)</f>
        <v>0</v>
      </c>
      <c r="F88" s="2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ht="15.75">
      <c r="A89" s="93" t="s">
        <v>261</v>
      </c>
      <c r="B89" s="32"/>
      <c r="C89" s="45"/>
      <c r="D89" s="50">
        <v>9111.830000000002</v>
      </c>
      <c r="E89" s="53">
        <f>+D89</f>
        <v>9111.830000000002</v>
      </c>
      <c r="F89" s="5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ht="18">
      <c r="A90" s="402" t="s">
        <v>263</v>
      </c>
      <c r="B90" s="403"/>
      <c r="C90" s="404"/>
      <c r="D90" s="405">
        <f>SUM(D10:D89)</f>
        <v>25701.4</v>
      </c>
      <c r="E90" s="406">
        <f>SUM(E10:E89)</f>
        <v>25701.4</v>
      </c>
      <c r="F90" s="407">
        <f>SUM(F6:F89)</f>
        <v>198412.5101000007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ht="15.75">
      <c r="A91" s="98"/>
      <c r="B91" s="17"/>
      <c r="C91" s="14"/>
      <c r="D91" s="83"/>
      <c r="E91" s="16"/>
      <c r="F91" s="1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ht="15.75">
      <c r="A92" s="98"/>
      <c r="B92" s="17"/>
      <c r="C92" s="14"/>
      <c r="D92" s="83"/>
      <c r="E92" s="16"/>
      <c r="F92" s="1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ht="15.75">
      <c r="A93" s="99" t="s">
        <v>264</v>
      </c>
      <c r="B93" s="56"/>
      <c r="C93" s="14"/>
      <c r="D93" s="83"/>
      <c r="E93" s="16"/>
      <c r="F93" s="55">
        <f>+E120</f>
        <v>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ht="15.75">
      <c r="A94" s="98"/>
      <c r="B94" s="17"/>
      <c r="C94" s="14"/>
      <c r="D94" s="83"/>
      <c r="E94" s="16"/>
      <c r="F94" s="1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ht="15.75">
      <c r="A95" s="94" t="s">
        <v>265</v>
      </c>
      <c r="B95" s="33"/>
      <c r="C95" s="43"/>
      <c r="D95" s="84">
        <v>0</v>
      </c>
      <c r="E95" s="52">
        <f>ROUND(+D95,0)</f>
        <v>0</v>
      </c>
      <c r="F95" s="2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ht="15.75">
      <c r="A96" s="96" t="s">
        <v>266</v>
      </c>
      <c r="B96" s="17"/>
      <c r="C96" s="44"/>
      <c r="D96" s="85"/>
      <c r="E96" s="26"/>
      <c r="F96" s="2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ht="15.75">
      <c r="A97" s="93" t="s">
        <v>267</v>
      </c>
      <c r="B97" s="32" t="s">
        <v>268</v>
      </c>
      <c r="C97" s="45"/>
      <c r="D97" s="86"/>
      <c r="E97" s="54"/>
      <c r="F97" s="2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ht="15.75">
      <c r="A98" s="94" t="s">
        <v>269</v>
      </c>
      <c r="B98" s="33"/>
      <c r="C98" s="43"/>
      <c r="D98" s="76"/>
      <c r="E98" s="52">
        <f>ROUND(+D98,0)</f>
        <v>0</v>
      </c>
      <c r="F98" s="2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ht="15.75">
      <c r="A99" s="93" t="s">
        <v>270</v>
      </c>
      <c r="B99" s="32" t="s">
        <v>271</v>
      </c>
      <c r="C99" s="45"/>
      <c r="D99" s="50"/>
      <c r="E99" s="54">
        <v>0</v>
      </c>
      <c r="F99" s="2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ht="15.75">
      <c r="A100" s="94" t="s">
        <v>272</v>
      </c>
      <c r="B100" s="33"/>
      <c r="C100" s="43"/>
      <c r="D100" s="76">
        <v>0</v>
      </c>
      <c r="E100" s="52">
        <f>ROUND(+D100,0)</f>
        <v>0</v>
      </c>
      <c r="F100" s="2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ht="15.75">
      <c r="A101" s="96" t="s">
        <v>202</v>
      </c>
      <c r="B101" s="17"/>
      <c r="C101" s="44"/>
      <c r="D101" s="77"/>
      <c r="E101" s="26"/>
      <c r="F101" s="2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ht="15.75">
      <c r="A102" s="93" t="s">
        <v>273</v>
      </c>
      <c r="B102" s="32" t="s">
        <v>274</v>
      </c>
      <c r="C102" s="45"/>
      <c r="D102" s="50"/>
      <c r="E102" s="54"/>
      <c r="F102" s="2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ht="15.75">
      <c r="A103" s="94" t="s">
        <v>275</v>
      </c>
      <c r="B103" s="33"/>
      <c r="C103" s="43"/>
      <c r="D103" s="76">
        <v>0</v>
      </c>
      <c r="E103" s="52">
        <f>ROUND(+D103,0)</f>
        <v>0</v>
      </c>
      <c r="F103" s="2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ht="15.75">
      <c r="A104" s="96" t="s">
        <v>276</v>
      </c>
      <c r="B104" s="17"/>
      <c r="C104" s="44"/>
      <c r="D104" s="77"/>
      <c r="E104" s="26"/>
      <c r="F104" s="2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ht="15.75">
      <c r="A105" s="93" t="s">
        <v>277</v>
      </c>
      <c r="B105" s="32" t="s">
        <v>278</v>
      </c>
      <c r="C105" s="45"/>
      <c r="D105" s="50"/>
      <c r="E105" s="54"/>
      <c r="F105" s="2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ht="15.75">
      <c r="A106" s="94" t="s">
        <v>279</v>
      </c>
      <c r="B106" s="33"/>
      <c r="C106" s="43"/>
      <c r="D106" s="76">
        <v>0</v>
      </c>
      <c r="E106" s="52">
        <f>ROUND(+D106,0)</f>
        <v>0</v>
      </c>
      <c r="F106" s="2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ht="15.75">
      <c r="A107" s="93" t="s">
        <v>280</v>
      </c>
      <c r="B107" s="32" t="s">
        <v>281</v>
      </c>
      <c r="C107" s="45"/>
      <c r="D107" s="50"/>
      <c r="E107" s="54"/>
      <c r="F107" s="2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ht="15.75">
      <c r="A108" s="94" t="s">
        <v>282</v>
      </c>
      <c r="B108" s="33"/>
      <c r="C108" s="43"/>
      <c r="D108" s="77">
        <v>0</v>
      </c>
      <c r="E108" s="52">
        <f>ROUND(+D108,0)</f>
        <v>0</v>
      </c>
      <c r="F108" s="2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ht="15.75">
      <c r="A109" s="93" t="s">
        <v>283</v>
      </c>
      <c r="B109" s="32" t="s">
        <v>284</v>
      </c>
      <c r="C109" s="45"/>
      <c r="D109" s="50"/>
      <c r="E109" s="26"/>
      <c r="F109" s="2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ht="15.75">
      <c r="A110" s="96" t="s">
        <v>285</v>
      </c>
      <c r="B110" s="17"/>
      <c r="C110" s="44"/>
      <c r="D110" s="77">
        <v>0</v>
      </c>
      <c r="E110" s="52">
        <f>ROUND(+D110,0)</f>
        <v>0</v>
      </c>
      <c r="F110" s="2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ht="15.75">
      <c r="A111" s="96" t="s">
        <v>286</v>
      </c>
      <c r="B111" s="17" t="s">
        <v>287</v>
      </c>
      <c r="C111" s="44"/>
      <c r="D111" s="77"/>
      <c r="E111" s="26"/>
      <c r="F111" s="2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ht="15.75">
      <c r="A112" s="94" t="s">
        <v>288</v>
      </c>
      <c r="B112" s="33"/>
      <c r="C112" s="43"/>
      <c r="D112" s="76">
        <v>0</v>
      </c>
      <c r="E112" s="52">
        <f>ROUND(+D112,0)</f>
        <v>0</v>
      </c>
      <c r="F112" s="2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ht="15.75">
      <c r="A113" s="93" t="s">
        <v>283</v>
      </c>
      <c r="B113" s="32" t="s">
        <v>289</v>
      </c>
      <c r="C113" s="45"/>
      <c r="D113" s="50"/>
      <c r="E113" s="54"/>
      <c r="F113" s="2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ht="15.75">
      <c r="A114" s="100" t="s">
        <v>290</v>
      </c>
      <c r="B114" s="33"/>
      <c r="C114" s="43"/>
      <c r="D114" s="76">
        <v>0</v>
      </c>
      <c r="E114" s="52">
        <f>ROUND(+D114,0)</f>
        <v>0</v>
      </c>
      <c r="F114" s="2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ht="15.75">
      <c r="A115" s="96" t="s">
        <v>291</v>
      </c>
      <c r="B115" s="49" t="s">
        <v>292</v>
      </c>
      <c r="C115" s="44"/>
      <c r="D115" s="77">
        <v>0</v>
      </c>
      <c r="E115" s="26">
        <f>ROUND(+D115,0)</f>
        <v>0</v>
      </c>
      <c r="F115" s="2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ht="15.75">
      <c r="A116" s="97" t="s">
        <v>293</v>
      </c>
      <c r="B116" s="39"/>
      <c r="C116" s="45"/>
      <c r="D116" s="50">
        <v>0</v>
      </c>
      <c r="E116" s="54">
        <f>ROUND(+D116,0)</f>
        <v>0</v>
      </c>
      <c r="F116" s="2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ht="15.75">
      <c r="A117" s="96" t="s">
        <v>294</v>
      </c>
      <c r="B117" s="49"/>
      <c r="C117" s="44"/>
      <c r="D117" s="77"/>
      <c r="E117" s="26">
        <f>ROUND(+D117,0)</f>
        <v>0</v>
      </c>
      <c r="F117" s="2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ht="15.75">
      <c r="A118" s="101" t="s">
        <v>304</v>
      </c>
      <c r="B118" s="17"/>
      <c r="C118" s="44"/>
      <c r="D118" s="77"/>
      <c r="E118" s="26">
        <f>ROUND(+D118,0)</f>
        <v>0</v>
      </c>
      <c r="F118" s="2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ht="15.75">
      <c r="A119" s="93"/>
      <c r="B119" s="32" t="s">
        <v>292</v>
      </c>
      <c r="C119" s="45"/>
      <c r="D119" s="50"/>
      <c r="E119" s="54"/>
      <c r="F119" s="2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ht="15.75">
      <c r="A120" s="100" t="s">
        <v>295</v>
      </c>
      <c r="B120" s="33"/>
      <c r="C120" s="57"/>
      <c r="D120" s="76">
        <f>SUM(D95:D119)</f>
        <v>0</v>
      </c>
      <c r="E120" s="23">
        <f>SUM(E95:E119)</f>
        <v>0</v>
      </c>
      <c r="F120" s="5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ht="18">
      <c r="A121" s="402" t="s">
        <v>296</v>
      </c>
      <c r="B121" s="403"/>
      <c r="C121" s="408"/>
      <c r="D121" s="409"/>
      <c r="E121" s="410"/>
      <c r="F121" s="411">
        <f>+F90-F93</f>
        <v>198412.5101000007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ht="15.75">
      <c r="A122" s="98"/>
      <c r="B122" s="17"/>
      <c r="C122" s="14"/>
      <c r="D122" s="83"/>
      <c r="E122" s="16"/>
      <c r="F122" s="1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ht="15.75">
      <c r="A123" s="98"/>
      <c r="B123" s="17"/>
      <c r="C123" s="14"/>
      <c r="D123" s="83"/>
      <c r="E123" s="16"/>
      <c r="F123" s="1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ht="15.75">
      <c r="A124" s="98"/>
      <c r="B124" s="17"/>
      <c r="C124" s="16"/>
      <c r="D124" s="83"/>
      <c r="E124" s="58"/>
      <c r="F124" s="1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</row>
    <row r="125" spans="7:252" ht="15.7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</row>
    <row r="126" spans="7:252" ht="15.7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7:252" ht="15.7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</row>
    <row r="128" spans="7:252" ht="15.7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</row>
    <row r="129" spans="7:252" ht="15.7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</row>
    <row r="130" spans="7:252" ht="15.7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7:252" ht="15.7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7:252" ht="15.7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7:252" ht="15.7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7:252" ht="15.7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</row>
    <row r="135" spans="7:252" ht="15.7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</row>
    <row r="136" spans="7:252" ht="15.7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</row>
    <row r="137" spans="7:252" ht="15.7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7:252" ht="15.7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7:252" ht="15.75"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7:252" ht="15.75"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7:252" ht="15.75"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7:252" ht="15.7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7:252" ht="15.7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7:252" ht="15.7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7:252" ht="15.7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7:252" ht="15.7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7:252" ht="15.7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7:252" ht="15.7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7:252" ht="15.7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</row>
    <row r="150" spans="7:252" ht="15.7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</row>
    <row r="151" spans="7:252" ht="15.7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</row>
    <row r="152" spans="7:252" ht="15.7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</row>
    <row r="153" spans="7:252" ht="15.7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</row>
    <row r="154" spans="7:252" ht="15.7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7:252" ht="15.7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7:252" ht="15.7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7:252" ht="15.7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7:252" ht="15.7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</row>
    <row r="159" spans="7:252" ht="15.7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</row>
    <row r="160" spans="7:252" ht="15.7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</row>
    <row r="161" spans="7:252" ht="15.7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</row>
    <row r="162" spans="7:252" ht="15.7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7:252" ht="15.7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</row>
    <row r="164" spans="7:252" ht="15.7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</row>
    <row r="165" spans="7:252" ht="15.7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</row>
    <row r="166" spans="7:252" ht="15.7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7:252" ht="15.75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</row>
    <row r="168" spans="7:252" ht="15.75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</row>
    <row r="169" spans="7:252" ht="15.75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</row>
    <row r="170" spans="7:252" ht="15.75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</row>
    <row r="171" spans="7:252" ht="15.75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</row>
    <row r="172" spans="7:252" ht="15.75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</row>
    <row r="173" spans="7:252" ht="15.75"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</row>
    <row r="174" spans="7:252" ht="15.75"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</row>
    <row r="175" spans="7:252" ht="15.75"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</row>
    <row r="176" spans="7:252" ht="15.75"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</row>
    <row r="177" spans="7:252" ht="15.75"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7:252" ht="15.75"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</row>
    <row r="179" spans="7:252" ht="15.75"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</row>
    <row r="180" spans="7:252" ht="15.75"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</row>
    <row r="181" spans="7:252" ht="15.75"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</row>
    <row r="182" spans="7:252" ht="15.75"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</row>
    <row r="183" spans="7:252" ht="15.75"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</row>
    <row r="184" spans="7:252" ht="15.75"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</row>
    <row r="185" spans="7:252" ht="15.75"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</row>
    <row r="186" spans="7:252" ht="15.75"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</row>
    <row r="187" spans="7:252" ht="15.75"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</row>
    <row r="188" spans="7:252" ht="15.75"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</row>
    <row r="189" spans="7:252" ht="15.75"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7:252" ht="15.75"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</row>
    <row r="191" spans="7:252" ht="15.75"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7:252" ht="15.75"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7:252" ht="15.75"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7:252" ht="15.75"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7:252" ht="15.75"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7:252" ht="15.75"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7:252" ht="15.75"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7:252" ht="15.75"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7:252" ht="15.75"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7:252" ht="15.75"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7:252" ht="15.75"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7:252" ht="15.75"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7:252" ht="15.75"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7:252" ht="15.75"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</row>
    <row r="205" spans="7:252" ht="15.75"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7:252" ht="15.75"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</row>
    <row r="207" spans="7:252" ht="15.75"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</row>
    <row r="208" spans="7:252" ht="15.75"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</row>
    <row r="209" spans="7:252" ht="15.75"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</row>
    <row r="210" spans="7:252" ht="15.75"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</row>
    <row r="211" spans="7:252" ht="15.75"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</row>
    <row r="212" spans="7:252" ht="15.75"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</row>
    <row r="213" spans="7:252" ht="15.75"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</row>
    <row r="214" spans="7:252" ht="15.75"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</row>
    <row r="215" spans="7:252" ht="15.75"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</row>
    <row r="216" spans="7:252" ht="15.75"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</row>
    <row r="217" spans="7:252" ht="15.75"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</row>
    <row r="218" spans="7:252" ht="15.75"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</row>
    <row r="219" spans="7:252" ht="15.75"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</row>
    <row r="220" spans="7:252" ht="15.75"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</row>
    <row r="221" spans="7:252" ht="15.75"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</row>
    <row r="222" spans="7:252" ht="15.75"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</row>
    <row r="223" spans="7:252" ht="15.75"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</row>
    <row r="224" spans="7:252" ht="15.75"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</row>
    <row r="225" spans="7:252" ht="15.75"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</row>
    <row r="226" spans="7:252" ht="15.75"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</row>
    <row r="227" spans="7:252" ht="15.75"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</row>
    <row r="228" spans="7:252" ht="15.75"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</row>
    <row r="229" spans="7:252" ht="15.75"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</row>
    <row r="230" spans="7:252" ht="15.75"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</row>
    <row r="231" spans="7:252" ht="15.75"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</row>
    <row r="232" spans="7:252" ht="15.75"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</row>
    <row r="233" spans="7:252" ht="15.75"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</row>
    <row r="234" spans="7:252" ht="15.75"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</row>
    <row r="235" spans="7:252" ht="15.75"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</row>
    <row r="236" spans="7:252" ht="15.75"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</row>
    <row r="237" spans="7:252" ht="15.75"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</row>
    <row r="238" spans="7:252" ht="15.75"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</row>
    <row r="239" spans="7:252" ht="15.75"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</row>
    <row r="240" spans="7:252" ht="15.75"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</row>
    <row r="241" spans="7:252" ht="15.75"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</row>
    <row r="242" spans="7:252" ht="15.75"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</row>
    <row r="243" spans="7:252" ht="15.75"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</row>
    <row r="244" spans="7:252" ht="15.75"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</row>
    <row r="245" spans="7:252" ht="15.75"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</row>
  </sheetData>
  <sheetProtection/>
  <mergeCells count="1">
    <mergeCell ref="A4:F4"/>
  </mergeCells>
  <conditionalFormatting sqref="E64:E66 E68 E70 E72 E74 E76 E78 E80 E82 E1:E62 E84:E65536">
    <cfRule type="cellIs" priority="11" dxfId="14" operator="greaterThan" stopIfTrue="1">
      <formula>0</formula>
    </cfRule>
  </conditionalFormatting>
  <conditionalFormatting sqref="E63 E66 E72 E78">
    <cfRule type="cellIs" priority="10" dxfId="14" operator="greaterThan" stopIfTrue="1">
      <formula>0</formula>
    </cfRule>
  </conditionalFormatting>
  <conditionalFormatting sqref="E67">
    <cfRule type="cellIs" priority="9" dxfId="14" operator="greaterThan" stopIfTrue="1">
      <formula>0</formula>
    </cfRule>
  </conditionalFormatting>
  <conditionalFormatting sqref="E69">
    <cfRule type="cellIs" priority="8" dxfId="14" operator="greaterThan" stopIfTrue="1">
      <formula>0</formula>
    </cfRule>
  </conditionalFormatting>
  <conditionalFormatting sqref="E71">
    <cfRule type="cellIs" priority="7" dxfId="14" operator="greaterThan" stopIfTrue="1">
      <formula>0</formula>
    </cfRule>
  </conditionalFormatting>
  <conditionalFormatting sqref="E83 E81 E79 E77 E75 E73">
    <cfRule type="cellIs" priority="1" dxfId="14" operator="greaterThan" stopIfTrue="1">
      <formula>0</formula>
    </cfRule>
  </conditionalFormatting>
  <hyperlinks>
    <hyperlink ref="B17" location="D!A1" display="D"/>
    <hyperlink ref="B41" location="Ñ!A1" display="Ñ"/>
    <hyperlink ref="B60" location="W!A1" display="W"/>
    <hyperlink ref="B62" location="'W1'!A1" display="W1"/>
    <hyperlink ref="B115" location="AI!A1" display="AI"/>
  </hyperlinks>
  <printOptions/>
  <pageMargins left="0.3937007874015748" right="0.3937007874015748" top="0.4330708661417323" bottom="0.7480314960629921" header="0.31496062992125984" footer="0.31496062992125984"/>
  <pageSetup horizontalDpi="600" verticalDpi="600" orientation="portrait" scale="59" r:id="rId1"/>
  <rowBreaks count="1" manualBreakCount="1">
    <brk id="1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0"/>
  <sheetViews>
    <sheetView tabSelected="1" zoomScaleSheetLayoutView="71" zoomScalePageLayoutView="0" workbookViewId="0" topLeftCell="A1">
      <selection activeCell="C65" sqref="C65"/>
    </sheetView>
  </sheetViews>
  <sheetFormatPr defaultColWidth="11.421875" defaultRowHeight="15"/>
  <cols>
    <col min="1" max="1" width="66.421875" style="7" customWidth="1"/>
    <col min="2" max="2" width="3.8515625" style="7" customWidth="1"/>
    <col min="3" max="3" width="14.57421875" style="7" bestFit="1" customWidth="1"/>
    <col min="4" max="4" width="20.140625" style="426" customWidth="1"/>
    <col min="5" max="5" width="19.421875" style="7" customWidth="1"/>
    <col min="6" max="6" width="11.421875" style="7" customWidth="1"/>
    <col min="7" max="7" width="12.57421875" style="7" bestFit="1" customWidth="1"/>
    <col min="8" max="8" width="12.7109375" style="7" customWidth="1"/>
    <col min="9" max="9" width="11.8515625" style="7" bestFit="1" customWidth="1"/>
    <col min="10" max="16384" width="11.421875" style="7" customWidth="1"/>
  </cols>
  <sheetData>
    <row r="1" spans="1:9" ht="15.75">
      <c r="A1" s="413" t="str">
        <f>+Balance!A1</f>
        <v>EMPRESA MODELO SAC</v>
      </c>
      <c r="B1" s="413"/>
      <c r="D1" s="414" t="s">
        <v>609</v>
      </c>
      <c r="E1" s="12"/>
      <c r="F1" s="12"/>
      <c r="G1" s="12"/>
      <c r="H1" s="12"/>
      <c r="I1" s="12"/>
    </row>
    <row r="2" spans="1:9" ht="15.75">
      <c r="A2" s="413" t="str">
        <f>+Balance!A2</f>
        <v>RUC: 20XXXXXXXXX</v>
      </c>
      <c r="B2" s="413"/>
      <c r="D2" s="414">
        <v>4400</v>
      </c>
      <c r="E2" s="12"/>
      <c r="F2" s="12"/>
      <c r="G2" s="12"/>
      <c r="H2" s="12"/>
      <c r="I2" s="12"/>
    </row>
    <row r="3" spans="1:9" ht="15.75">
      <c r="A3" s="413" t="str">
        <f>+Adic!A3</f>
        <v>Al 31 de Diciembre del 20xx</v>
      </c>
      <c r="B3" s="413"/>
      <c r="C3" s="413"/>
      <c r="D3" s="415"/>
      <c r="E3" s="12"/>
      <c r="F3" s="12"/>
      <c r="G3" s="12"/>
      <c r="H3" s="12"/>
      <c r="I3" s="12"/>
    </row>
    <row r="4" spans="1:9" ht="15.75">
      <c r="A4" s="416"/>
      <c r="B4" s="416"/>
      <c r="C4" s="12"/>
      <c r="D4" s="415"/>
      <c r="E4" s="12"/>
      <c r="F4" s="12"/>
      <c r="G4" s="12"/>
      <c r="H4" s="12"/>
      <c r="I4" s="12"/>
    </row>
    <row r="5" spans="1:9" ht="18">
      <c r="A5" s="470" t="s">
        <v>608</v>
      </c>
      <c r="B5" s="471"/>
      <c r="C5" s="471"/>
      <c r="D5" s="472"/>
      <c r="E5" s="12"/>
      <c r="F5" s="12"/>
      <c r="G5" s="12"/>
      <c r="H5" s="12"/>
      <c r="I5" s="12"/>
    </row>
    <row r="6" spans="1:9" ht="15.75">
      <c r="A6" s="12"/>
      <c r="B6" s="12"/>
      <c r="C6" s="12"/>
      <c r="D6" s="415"/>
      <c r="E6" s="12"/>
      <c r="F6" s="12"/>
      <c r="G6" s="14"/>
      <c r="H6" s="12"/>
      <c r="I6" s="12"/>
    </row>
    <row r="7" spans="1:10" ht="15.75">
      <c r="A7" s="512" t="s">
        <v>297</v>
      </c>
      <c r="B7" s="11"/>
      <c r="C7" s="10"/>
      <c r="D7" s="418">
        <f>+Adic!F121</f>
        <v>198412.5101000007</v>
      </c>
      <c r="E7" s="15"/>
      <c r="F7" s="15"/>
      <c r="G7" s="15"/>
      <c r="H7" s="15"/>
      <c r="I7" s="14"/>
      <c r="J7" s="419"/>
    </row>
    <row r="8" spans="1:10" ht="15.75">
      <c r="A8" s="513" t="s">
        <v>298</v>
      </c>
      <c r="B8" s="11"/>
      <c r="C8" s="10"/>
      <c r="D8" s="420">
        <f>+C8</f>
        <v>0</v>
      </c>
      <c r="E8" s="15"/>
      <c r="F8" s="15"/>
      <c r="G8" s="15"/>
      <c r="H8" s="15"/>
      <c r="I8" s="14"/>
      <c r="J8" s="419"/>
    </row>
    <row r="9" spans="1:10" ht="15.75">
      <c r="A9" s="514"/>
      <c r="B9" s="11"/>
      <c r="C9" s="515" t="s">
        <v>299</v>
      </c>
      <c r="D9" s="422">
        <f>SUM(D7:D8)</f>
        <v>198412.5101000007</v>
      </c>
      <c r="E9" s="15"/>
      <c r="F9" s="15"/>
      <c r="G9" s="15"/>
      <c r="H9" s="15"/>
      <c r="I9" s="14"/>
      <c r="J9" s="419"/>
    </row>
    <row r="10" spans="1:10" ht="15.75">
      <c r="A10" s="15"/>
      <c r="B10" s="15"/>
      <c r="C10" s="15"/>
      <c r="D10" s="15"/>
      <c r="E10" s="15"/>
      <c r="F10" s="15"/>
      <c r="G10" s="15"/>
      <c r="H10" s="15"/>
      <c r="I10" s="14"/>
      <c r="J10" s="419"/>
    </row>
    <row r="11" spans="1:10" ht="15.75">
      <c r="A11" s="513" t="s">
        <v>300</v>
      </c>
      <c r="B11" s="11"/>
      <c r="C11" s="516"/>
      <c r="D11" s="418">
        <v>0</v>
      </c>
      <c r="E11" s="15"/>
      <c r="F11" s="15"/>
      <c r="G11" s="15"/>
      <c r="H11" s="15"/>
      <c r="I11" s="424"/>
      <c r="J11" s="419"/>
    </row>
    <row r="12" spans="1:10" ht="15.75">
      <c r="A12" s="15"/>
      <c r="B12" s="15"/>
      <c r="C12" s="15"/>
      <c r="D12" s="15"/>
      <c r="E12" s="15"/>
      <c r="F12" s="15"/>
      <c r="G12" s="15"/>
      <c r="H12" s="15"/>
      <c r="I12" s="424"/>
      <c r="J12" s="419"/>
    </row>
    <row r="13" spans="1:10" ht="15.75">
      <c r="A13" s="517" t="s">
        <v>384</v>
      </c>
      <c r="B13" s="41"/>
      <c r="C13" s="518">
        <f>D9-C14</f>
        <v>132412.5101000007</v>
      </c>
      <c r="D13" s="422">
        <f>+C13*29.5%</f>
        <v>39061.690479500205</v>
      </c>
      <c r="E13" s="15"/>
      <c r="F13" s="15"/>
      <c r="G13" s="15"/>
      <c r="H13" s="15"/>
      <c r="I13" s="14"/>
      <c r="J13" s="419"/>
    </row>
    <row r="14" spans="1:10" ht="16.5" thickBot="1">
      <c r="A14" s="519" t="s">
        <v>610</v>
      </c>
      <c r="B14" s="14"/>
      <c r="C14" s="520">
        <f>15*D2</f>
        <v>66000</v>
      </c>
      <c r="D14" s="521">
        <f>+C14*10%</f>
        <v>6600</v>
      </c>
      <c r="E14" s="15"/>
      <c r="F14" s="15"/>
      <c r="G14" s="15"/>
      <c r="H14" s="15"/>
      <c r="I14" s="14"/>
      <c r="J14" s="419"/>
    </row>
    <row r="15" spans="1:10" ht="16.5" thickBot="1">
      <c r="A15" s="522"/>
      <c r="B15" s="523"/>
      <c r="C15" s="524" t="s">
        <v>611</v>
      </c>
      <c r="D15" s="525">
        <f>SUM(D13:D14)</f>
        <v>45661.690479500205</v>
      </c>
      <c r="E15" s="15"/>
      <c r="F15" s="15"/>
      <c r="G15" s="15"/>
      <c r="H15" s="15"/>
      <c r="I15" s="14"/>
      <c r="J15" s="419"/>
    </row>
    <row r="16" spans="1:10" ht="16.5" thickBot="1">
      <c r="A16" s="423"/>
      <c r="B16" s="417"/>
      <c r="C16" s="425"/>
      <c r="D16" s="310"/>
      <c r="E16" s="15"/>
      <c r="F16" s="15"/>
      <c r="G16" s="15"/>
      <c r="H16" s="15"/>
      <c r="I16" s="14"/>
      <c r="J16" s="419"/>
    </row>
    <row r="17" spans="1:10" ht="16.5" thickBot="1">
      <c r="A17" s="526" t="s">
        <v>383</v>
      </c>
      <c r="B17" s="527"/>
      <c r="C17" s="528"/>
      <c r="D17" s="529">
        <f>-PC!F21</f>
        <v>-106959</v>
      </c>
      <c r="E17" s="15"/>
      <c r="F17" s="15"/>
      <c r="G17" s="15"/>
      <c r="H17" s="15"/>
      <c r="I17" s="14"/>
      <c r="J17" s="419"/>
    </row>
    <row r="18" spans="1:10" ht="16.5" thickBot="1">
      <c r="A18" s="421"/>
      <c r="B18" s="417"/>
      <c r="C18" s="12"/>
      <c r="F18" s="15"/>
      <c r="G18" s="15"/>
      <c r="H18" s="15"/>
      <c r="I18" s="14"/>
      <c r="J18" s="419"/>
    </row>
    <row r="19" spans="1:10" ht="16.5" thickBot="1">
      <c r="A19" s="530" t="s">
        <v>373</v>
      </c>
      <c r="B19" s="531"/>
      <c r="C19" s="532"/>
      <c r="D19" s="544">
        <f>+D15+D17</f>
        <v>-61297.309520499795</v>
      </c>
      <c r="E19" s="427" t="s">
        <v>372</v>
      </c>
      <c r="F19" s="15"/>
      <c r="G19" s="15"/>
      <c r="H19" s="15"/>
      <c r="I19" s="14"/>
      <c r="J19" s="419"/>
    </row>
    <row r="20" spans="3:10" ht="15.75">
      <c r="C20" s="12"/>
      <c r="D20" s="428"/>
      <c r="E20" s="15"/>
      <c r="F20" s="15"/>
      <c r="G20" s="15"/>
      <c r="H20" s="15"/>
      <c r="I20" s="14"/>
      <c r="J20" s="419"/>
    </row>
    <row r="21" spans="1:10" ht="15.75">
      <c r="A21" s="12"/>
      <c r="B21" s="12"/>
      <c r="C21" s="417"/>
      <c r="D21" s="429"/>
      <c r="E21" s="417"/>
      <c r="F21" s="430"/>
      <c r="G21" s="14"/>
      <c r="H21" s="431"/>
      <c r="I21" s="424"/>
      <c r="J21" s="419"/>
    </row>
    <row r="22" spans="1:10" ht="16.5" thickBot="1">
      <c r="A22" s="12"/>
      <c r="B22" s="12"/>
      <c r="C22" s="12"/>
      <c r="D22" s="415"/>
      <c r="E22" s="12"/>
      <c r="F22" s="14"/>
      <c r="G22" s="14"/>
      <c r="H22" s="16"/>
      <c r="I22" s="14"/>
      <c r="J22" s="419"/>
    </row>
    <row r="23" spans="1:10" ht="16.5" thickBot="1">
      <c r="A23" s="533" t="s">
        <v>374</v>
      </c>
      <c r="B23" s="534"/>
      <c r="C23" s="534"/>
      <c r="D23" s="435" t="s">
        <v>612</v>
      </c>
      <c r="E23" s="12"/>
      <c r="F23" s="432"/>
      <c r="G23" s="14"/>
      <c r="H23" s="16"/>
      <c r="I23" s="14"/>
      <c r="J23" s="419"/>
    </row>
    <row r="24" spans="1:10" ht="15.75">
      <c r="A24" s="535"/>
      <c r="B24" s="14"/>
      <c r="C24" s="536"/>
      <c r="D24" s="537"/>
      <c r="E24" s="12"/>
      <c r="F24" s="14"/>
      <c r="G24" s="14"/>
      <c r="H24" s="433"/>
      <c r="I24" s="14"/>
      <c r="J24" s="419"/>
    </row>
    <row r="25" spans="1:10" ht="15.75">
      <c r="A25" s="538" t="s">
        <v>301</v>
      </c>
      <c r="B25" s="423"/>
      <c r="C25" s="434">
        <f>+D15</f>
        <v>45661.690479500205</v>
      </c>
      <c r="D25" s="539">
        <f>+C25/C26</f>
        <v>0.006227979717590454</v>
      </c>
      <c r="F25" s="17"/>
      <c r="G25" s="14"/>
      <c r="H25" s="431"/>
      <c r="I25" s="14"/>
      <c r="J25" s="419"/>
    </row>
    <row r="26" spans="1:10" ht="16.5" thickBot="1">
      <c r="A26" s="540"/>
      <c r="B26" s="541"/>
      <c r="C26" s="542">
        <f>+ResultFuncion!C11</f>
        <v>7331701.86</v>
      </c>
      <c r="D26" s="543"/>
      <c r="E26" s="436"/>
      <c r="F26" s="437"/>
      <c r="G26" s="14"/>
      <c r="H26" s="431"/>
      <c r="I26" s="14"/>
      <c r="J26" s="419"/>
    </row>
    <row r="27" spans="1:10" ht="15.75">
      <c r="A27" s="12"/>
      <c r="B27" s="12"/>
      <c r="C27" s="12"/>
      <c r="D27" s="12"/>
      <c r="E27" s="417"/>
      <c r="F27" s="14"/>
      <c r="G27" s="14"/>
      <c r="H27" s="433"/>
      <c r="I27" s="14"/>
      <c r="J27" s="419"/>
    </row>
    <row r="28" spans="1:10" ht="15.75">
      <c r="A28" s="12"/>
      <c r="B28" s="12"/>
      <c r="C28" s="12"/>
      <c r="D28" s="12"/>
      <c r="E28" s="417"/>
      <c r="F28" s="14"/>
      <c r="G28" s="14"/>
      <c r="H28" s="433"/>
      <c r="I28" s="14"/>
      <c r="J28" s="419"/>
    </row>
    <row r="29" spans="1:10" ht="15.75">
      <c r="A29" s="12"/>
      <c r="B29" s="12"/>
      <c r="C29" s="12"/>
      <c r="D29" s="12"/>
      <c r="E29" s="417"/>
      <c r="F29" s="14"/>
      <c r="G29" s="14"/>
      <c r="H29" s="433"/>
      <c r="I29" s="14"/>
      <c r="J29" s="419"/>
    </row>
    <row r="30" spans="1:10" ht="15.75">
      <c r="A30" s="12"/>
      <c r="B30" s="12"/>
      <c r="C30" s="12"/>
      <c r="D30" s="12"/>
      <c r="E30" s="417"/>
      <c r="F30" s="14"/>
      <c r="G30" s="14"/>
      <c r="H30" s="433"/>
      <c r="I30" s="14"/>
      <c r="J30" s="419"/>
    </row>
    <row r="31" spans="1:10" ht="15.75">
      <c r="A31" s="12"/>
      <c r="B31" s="12"/>
      <c r="C31" s="12"/>
      <c r="D31" s="12"/>
      <c r="E31" s="417"/>
      <c r="F31" s="14"/>
      <c r="G31" s="14"/>
      <c r="H31" s="433"/>
      <c r="I31" s="14"/>
      <c r="J31" s="419"/>
    </row>
    <row r="32" spans="1:10" ht="15.75">
      <c r="A32" s="12"/>
      <c r="B32" s="12"/>
      <c r="C32" s="12"/>
      <c r="D32" s="12"/>
      <c r="E32" s="417"/>
      <c r="F32" s="14"/>
      <c r="G32" s="14"/>
      <c r="H32" s="433"/>
      <c r="I32" s="14"/>
      <c r="J32" s="419"/>
    </row>
    <row r="33" spans="1:9" s="70" customFormat="1" ht="15.75">
      <c r="A33" s="438" t="s">
        <v>549</v>
      </c>
      <c r="B33" s="439"/>
      <c r="C33" s="439"/>
      <c r="D33" s="440"/>
      <c r="E33" s="441"/>
      <c r="F33" s="442"/>
      <c r="G33" s="442"/>
      <c r="H33" s="431"/>
      <c r="I33" s="443"/>
    </row>
    <row r="34" spans="1:9" s="70" customFormat="1" ht="15.75">
      <c r="A34" s="442"/>
      <c r="B34" s="442"/>
      <c r="C34" s="444" t="s">
        <v>550</v>
      </c>
      <c r="D34" s="445" t="s">
        <v>551</v>
      </c>
      <c r="E34" s="446" t="s">
        <v>609</v>
      </c>
      <c r="F34" s="447"/>
      <c r="G34" s="447"/>
      <c r="H34" s="431"/>
      <c r="I34" s="443"/>
    </row>
    <row r="35" spans="1:9" s="70" customFormat="1" ht="15.75">
      <c r="A35" s="442" t="s">
        <v>552</v>
      </c>
      <c r="B35" s="442"/>
      <c r="C35" s="448">
        <f>+ResultFuncion!C21+ResultFuncion!C22+ResultFuncion!C11</f>
        <v>7351290.550000001</v>
      </c>
      <c r="D35" s="449">
        <f>+C35/E35</f>
        <v>1670.7478522727274</v>
      </c>
      <c r="E35" s="450">
        <v>4400</v>
      </c>
      <c r="F35" s="442"/>
      <c r="G35" s="442"/>
      <c r="H35" s="431"/>
      <c r="I35" s="443"/>
    </row>
    <row r="36" spans="1:9" s="70" customFormat="1" ht="15.75">
      <c r="A36" s="442"/>
      <c r="B36" s="442"/>
      <c r="C36" s="442"/>
      <c r="D36" s="415"/>
      <c r="E36" s="442"/>
      <c r="F36" s="442"/>
      <c r="G36" s="442"/>
      <c r="H36" s="431"/>
      <c r="I36" s="16"/>
    </row>
    <row r="37" spans="1:9" s="70" customFormat="1" ht="15.75">
      <c r="A37" s="442"/>
      <c r="B37" s="442"/>
      <c r="C37" s="451"/>
      <c r="D37" s="429"/>
      <c r="E37" s="447"/>
      <c r="F37" s="442"/>
      <c r="G37" s="442"/>
      <c r="H37" s="452"/>
      <c r="I37" s="442"/>
    </row>
    <row r="38" spans="1:9" s="70" customFormat="1" ht="15.75">
      <c r="A38" s="453" t="s">
        <v>553</v>
      </c>
      <c r="B38" s="454"/>
      <c r="C38" s="455"/>
      <c r="D38" s="456"/>
      <c r="E38" s="457"/>
      <c r="F38" s="442"/>
      <c r="G38" s="442"/>
      <c r="H38" s="458"/>
      <c r="I38" s="442"/>
    </row>
    <row r="39" spans="1:9" s="70" customFormat="1" ht="15.75">
      <c r="A39" s="442" t="s">
        <v>554</v>
      </c>
      <c r="B39" s="442" t="s">
        <v>555</v>
      </c>
      <c r="C39" s="459" t="s">
        <v>556</v>
      </c>
      <c r="D39" s="425"/>
      <c r="E39" s="447"/>
      <c r="F39" s="442"/>
      <c r="G39" s="442"/>
      <c r="H39" s="458"/>
      <c r="I39" s="442"/>
    </row>
    <row r="40" spans="1:9" s="70" customFormat="1" ht="15.75">
      <c r="A40" s="442"/>
      <c r="B40" s="460"/>
      <c r="C40" s="460" t="s">
        <v>557</v>
      </c>
      <c r="D40" s="461"/>
      <c r="E40" s="460"/>
      <c r="F40" s="442"/>
      <c r="G40" s="442"/>
      <c r="H40" s="458"/>
      <c r="I40" s="442"/>
    </row>
    <row r="41" spans="1:9" s="70" customFormat="1" ht="15.75">
      <c r="A41" s="442" t="s">
        <v>558</v>
      </c>
      <c r="B41" s="442" t="s">
        <v>555</v>
      </c>
      <c r="C41" s="459" t="s">
        <v>559</v>
      </c>
      <c r="D41" s="415"/>
      <c r="E41" s="442"/>
      <c r="F41" s="442"/>
      <c r="G41" s="442"/>
      <c r="H41" s="458"/>
      <c r="I41" s="442"/>
    </row>
    <row r="42" spans="2:9" s="70" customFormat="1" ht="15.75">
      <c r="B42" s="462"/>
      <c r="C42" s="460" t="s">
        <v>560</v>
      </c>
      <c r="D42" s="461"/>
      <c r="E42" s="462"/>
      <c r="H42" s="463"/>
      <c r="I42" s="442"/>
    </row>
    <row r="43" spans="1:9" s="70" customFormat="1" ht="15.75">
      <c r="A43" s="447" t="s">
        <v>561</v>
      </c>
      <c r="B43" s="442" t="s">
        <v>555</v>
      </c>
      <c r="C43" s="459" t="s">
        <v>559</v>
      </c>
      <c r="D43" s="415"/>
      <c r="H43" s="458"/>
      <c r="I43" s="442"/>
    </row>
    <row r="44" spans="1:9" s="70" customFormat="1" ht="15.75">
      <c r="A44" s="442"/>
      <c r="B44" s="442"/>
      <c r="C44" s="442" t="s">
        <v>560</v>
      </c>
      <c r="D44" s="429"/>
      <c r="E44" s="458"/>
      <c r="F44" s="458"/>
      <c r="G44" s="458"/>
      <c r="H44" s="442"/>
      <c r="I44" s="442"/>
    </row>
    <row r="45" spans="2:5" s="70" customFormat="1" ht="15.75">
      <c r="B45" s="462"/>
      <c r="C45" s="462" t="s">
        <v>562</v>
      </c>
      <c r="D45" s="464"/>
      <c r="E45" s="462"/>
    </row>
    <row r="46" spans="1:4" s="70" customFormat="1" ht="15.75">
      <c r="A46" s="442" t="s">
        <v>563</v>
      </c>
      <c r="B46" s="70" t="s">
        <v>555</v>
      </c>
      <c r="C46" s="70" t="s">
        <v>564</v>
      </c>
      <c r="D46" s="426"/>
    </row>
    <row r="47" spans="3:5" s="70" customFormat="1" ht="47.25" customHeight="1">
      <c r="C47" s="465" t="s">
        <v>565</v>
      </c>
      <c r="D47" s="465"/>
      <c r="E47" s="465"/>
    </row>
    <row r="48" spans="1:5" s="70" customFormat="1" ht="15.75">
      <c r="A48" s="453" t="s">
        <v>566</v>
      </c>
      <c r="B48" s="466"/>
      <c r="C48" s="466"/>
      <c r="D48" s="467"/>
      <c r="E48" s="468"/>
    </row>
    <row r="49" spans="1:4" s="70" customFormat="1" ht="15.75">
      <c r="A49" s="442" t="s">
        <v>567</v>
      </c>
      <c r="B49" s="442" t="s">
        <v>555</v>
      </c>
      <c r="C49" s="459" t="s">
        <v>568</v>
      </c>
      <c r="D49" s="425"/>
    </row>
    <row r="50" spans="1:5" s="70" customFormat="1" ht="15.75">
      <c r="A50" s="447" t="s">
        <v>569</v>
      </c>
      <c r="B50" s="460" t="s">
        <v>555</v>
      </c>
      <c r="C50" s="469" t="s">
        <v>570</v>
      </c>
      <c r="D50" s="461"/>
      <c r="E50" s="462"/>
    </row>
    <row r="51" spans="1:4" s="70" customFormat="1" ht="15.75">
      <c r="A51" s="442" t="s">
        <v>571</v>
      </c>
      <c r="B51" s="442" t="s">
        <v>555</v>
      </c>
      <c r="C51" s="459" t="s">
        <v>572</v>
      </c>
      <c r="D51" s="415"/>
    </row>
    <row r="52" spans="1:4" s="70" customFormat="1" ht="15.75">
      <c r="A52" s="442"/>
      <c r="B52" s="442"/>
      <c r="C52" s="442" t="s">
        <v>573</v>
      </c>
      <c r="D52" s="429"/>
    </row>
    <row r="53" spans="1:4" s="70" customFormat="1" ht="15.75">
      <c r="A53" s="70" t="s">
        <v>606</v>
      </c>
      <c r="D53" s="426"/>
    </row>
    <row r="54" s="70" customFormat="1" ht="15.75">
      <c r="D54" s="426"/>
    </row>
    <row r="55" spans="1:5" s="70" customFormat="1" ht="15.75">
      <c r="A55" s="453" t="s">
        <v>574</v>
      </c>
      <c r="B55" s="466"/>
      <c r="C55" s="466"/>
      <c r="D55" s="467"/>
      <c r="E55" s="468"/>
    </row>
    <row r="56" spans="1:4" s="70" customFormat="1" ht="15.75">
      <c r="A56" s="70" t="s">
        <v>575</v>
      </c>
      <c r="D56" s="426"/>
    </row>
    <row r="57" spans="1:4" s="70" customFormat="1" ht="15.75">
      <c r="A57" s="70" t="s">
        <v>576</v>
      </c>
      <c r="D57" s="426"/>
    </row>
    <row r="58" spans="1:4" s="70" customFormat="1" ht="15.75">
      <c r="A58" s="70" t="s">
        <v>577</v>
      </c>
      <c r="D58" s="426"/>
    </row>
    <row r="59" s="70" customFormat="1" ht="15.75">
      <c r="D59" s="426"/>
    </row>
    <row r="60" s="70" customFormat="1" ht="15.75">
      <c r="D60" s="426"/>
    </row>
  </sheetData>
  <sheetProtection/>
  <mergeCells count="2">
    <mergeCell ref="A5:D5"/>
    <mergeCell ref="C47:E47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48"/>
  <sheetViews>
    <sheetView zoomScale="85" zoomScaleNormal="85" zoomScalePageLayoutView="0" workbookViewId="0" topLeftCell="A1">
      <selection activeCell="E19" sqref="E19"/>
    </sheetView>
  </sheetViews>
  <sheetFormatPr defaultColWidth="11.421875" defaultRowHeight="15"/>
  <cols>
    <col min="1" max="1" width="50.7109375" style="334" customWidth="1"/>
    <col min="2" max="2" width="5.57421875" style="335" customWidth="1"/>
    <col min="3" max="3" width="0" style="334" hidden="1" customWidth="1"/>
    <col min="4" max="4" width="11.421875" style="336" customWidth="1"/>
    <col min="5" max="5" width="18.57421875" style="87" customWidth="1"/>
    <col min="6" max="16384" width="11.421875" style="87" customWidth="1"/>
  </cols>
  <sheetData>
    <row r="1" spans="1:5" ht="16.5">
      <c r="A1" s="64" t="str">
        <f>+Balance!A1</f>
        <v>EMPRESA MODELO SAC</v>
      </c>
      <c r="B1" s="323"/>
      <c r="C1" s="2"/>
      <c r="D1" s="324"/>
      <c r="E1" s="3"/>
    </row>
    <row r="2" spans="1:5" ht="16.5">
      <c r="A2" s="64" t="str">
        <f>+Balance!A2</f>
        <v>RUC: 20XXXXXXXXX</v>
      </c>
      <c r="B2" s="323"/>
      <c r="C2" s="2"/>
      <c r="D2" s="324"/>
      <c r="E2" s="3"/>
    </row>
    <row r="3" spans="1:5" ht="16.5">
      <c r="A3" s="325"/>
      <c r="B3" s="325"/>
      <c r="C3" s="325"/>
      <c r="D3" s="325"/>
      <c r="E3" s="325"/>
    </row>
    <row r="4" spans="1:5" ht="16.5">
      <c r="A4" s="326" t="s">
        <v>158</v>
      </c>
      <c r="B4" s="326"/>
      <c r="C4" s="326"/>
      <c r="D4" s="326"/>
      <c r="E4" s="326"/>
    </row>
    <row r="5" spans="1:5" ht="16.5">
      <c r="A5" s="327" t="str">
        <f>+Balance!A5</f>
        <v>Al 31 de Diciembre del 20xx</v>
      </c>
      <c r="B5" s="327"/>
      <c r="C5" s="327"/>
      <c r="D5" s="327"/>
      <c r="E5" s="327"/>
    </row>
    <row r="6" spans="1:5" ht="16.5">
      <c r="A6" s="325" t="str">
        <f>+Balance!A6</f>
        <v>(Expresado en Soles)</v>
      </c>
      <c r="B6" s="325"/>
      <c r="C6" s="325"/>
      <c r="D6" s="325"/>
      <c r="E6" s="325"/>
    </row>
    <row r="7" spans="1:5" ht="16.5">
      <c r="A7" s="4"/>
      <c r="B7" s="328"/>
      <c r="C7" s="4"/>
      <c r="D7" s="329"/>
      <c r="E7" s="330"/>
    </row>
    <row r="8" spans="1:4" ht="16.5">
      <c r="A8" s="1"/>
      <c r="B8" s="331" t="s">
        <v>1</v>
      </c>
      <c r="C8" s="332"/>
      <c r="D8" s="333" t="s">
        <v>601</v>
      </c>
    </row>
    <row r="9" spans="1:4" ht="16.5">
      <c r="A9" s="334" t="s">
        <v>127</v>
      </c>
      <c r="D9" s="336">
        <v>0</v>
      </c>
    </row>
    <row r="10" spans="1:4" ht="16.5">
      <c r="A10" s="334" t="s">
        <v>128</v>
      </c>
      <c r="D10" s="336">
        <v>0</v>
      </c>
    </row>
    <row r="11" spans="1:4" ht="16.5">
      <c r="A11" s="334" t="s">
        <v>129</v>
      </c>
      <c r="D11" s="336">
        <v>0</v>
      </c>
    </row>
    <row r="12" spans="1:4" ht="16.5">
      <c r="A12" s="337" t="s">
        <v>130</v>
      </c>
      <c r="B12" s="338"/>
      <c r="C12" s="339"/>
      <c r="D12" s="340">
        <f>+SUM(D9:D11)</f>
        <v>0</v>
      </c>
    </row>
    <row r="15" spans="1:4" ht="16.5">
      <c r="A15" s="334" t="s">
        <v>131</v>
      </c>
      <c r="D15" s="336">
        <v>0</v>
      </c>
    </row>
    <row r="16" spans="1:4" ht="16.5">
      <c r="A16" s="334" t="s">
        <v>132</v>
      </c>
      <c r="D16" s="336">
        <v>0</v>
      </c>
    </row>
    <row r="17" spans="1:4" ht="16.5">
      <c r="A17" s="334" t="s">
        <v>133</v>
      </c>
      <c r="B17" s="335" t="s">
        <v>602</v>
      </c>
      <c r="D17" s="336">
        <v>0</v>
      </c>
    </row>
    <row r="18" spans="1:4" ht="16.5">
      <c r="A18" s="337" t="s">
        <v>134</v>
      </c>
      <c r="B18" s="338"/>
      <c r="C18" s="339"/>
      <c r="D18" s="340">
        <f>+SUM(D15:D17)</f>
        <v>0</v>
      </c>
    </row>
    <row r="20" ht="16.5">
      <c r="A20" s="334" t="s">
        <v>136</v>
      </c>
    </row>
    <row r="21" spans="1:4" ht="16.5">
      <c r="A21" s="334" t="s">
        <v>137</v>
      </c>
      <c r="D21" s="341"/>
    </row>
    <row r="22" spans="1:4" ht="16.5">
      <c r="A22" s="334" t="s">
        <v>138</v>
      </c>
      <c r="D22" s="341"/>
    </row>
    <row r="23" spans="1:4" ht="16.5">
      <c r="A23" s="334" t="s">
        <v>139</v>
      </c>
      <c r="D23" s="341">
        <v>0</v>
      </c>
    </row>
    <row r="24" spans="1:4" ht="16.5">
      <c r="A24" s="334" t="s">
        <v>140</v>
      </c>
      <c r="D24" s="341">
        <v>0</v>
      </c>
    </row>
    <row r="25" spans="1:4" ht="16.5">
      <c r="A25" s="334" t="s">
        <v>135</v>
      </c>
      <c r="D25" s="342">
        <f>SUM(D21:D24)</f>
        <v>0</v>
      </c>
    </row>
    <row r="26" spans="1:4" ht="16.5">
      <c r="A26" s="343" t="s">
        <v>141</v>
      </c>
      <c r="D26" s="344">
        <f>+SUM(D18+D25+D12)</f>
        <v>0</v>
      </c>
    </row>
    <row r="28" spans="1:4" ht="16.5">
      <c r="A28" s="334" t="s">
        <v>142</v>
      </c>
      <c r="D28" s="341"/>
    </row>
    <row r="29" spans="1:4" ht="16.5">
      <c r="A29" s="337" t="s">
        <v>143</v>
      </c>
      <c r="B29" s="338"/>
      <c r="C29" s="339"/>
      <c r="D29" s="340">
        <f>+SUM(D26:D28)</f>
        <v>0</v>
      </c>
    </row>
    <row r="31" spans="1:4" ht="16.5">
      <c r="A31" s="334" t="s">
        <v>144</v>
      </c>
      <c r="D31" s="341"/>
    </row>
    <row r="32" spans="1:4" ht="16.5">
      <c r="A32" s="334" t="s">
        <v>145</v>
      </c>
      <c r="D32" s="345"/>
    </row>
    <row r="33" spans="1:4" ht="16.5">
      <c r="A33" s="337" t="s">
        <v>146</v>
      </c>
      <c r="B33" s="338"/>
      <c r="C33" s="339"/>
      <c r="D33" s="340">
        <f>SUM(D29:D32)</f>
        <v>0</v>
      </c>
    </row>
    <row r="35" spans="1:4" ht="16.5">
      <c r="A35" s="334" t="s">
        <v>147</v>
      </c>
      <c r="D35" s="341"/>
    </row>
    <row r="36" spans="1:4" ht="16.5">
      <c r="A36" s="334" t="s">
        <v>148</v>
      </c>
      <c r="D36" s="341"/>
    </row>
    <row r="37" ht="16.5">
      <c r="A37" s="334" t="s">
        <v>149</v>
      </c>
    </row>
    <row r="38" spans="1:4" ht="16.5">
      <c r="A38" s="337" t="s">
        <v>150</v>
      </c>
      <c r="B38" s="338"/>
      <c r="C38" s="339"/>
      <c r="D38" s="340">
        <f>SUM(D33:D37)</f>
        <v>0</v>
      </c>
    </row>
    <row r="40" ht="16.5">
      <c r="A40" s="334" t="s">
        <v>151</v>
      </c>
    </row>
    <row r="41" ht="16.5">
      <c r="A41" s="334" t="s">
        <v>152</v>
      </c>
    </row>
    <row r="42" ht="16.5">
      <c r="A42" s="334" t="s">
        <v>153</v>
      </c>
    </row>
    <row r="43" spans="1:6" ht="16.5">
      <c r="A43" s="334" t="s">
        <v>154</v>
      </c>
      <c r="D43" s="341"/>
      <c r="F43" s="346"/>
    </row>
    <row r="44" spans="1:4" ht="16.5">
      <c r="A44" s="337" t="s">
        <v>155</v>
      </c>
      <c r="B44" s="338"/>
      <c r="C44" s="339"/>
      <c r="D44" s="340">
        <f>SUM(D38:D43)</f>
        <v>0</v>
      </c>
    </row>
    <row r="46" ht="16.5">
      <c r="A46" s="334" t="s">
        <v>156</v>
      </c>
    </row>
    <row r="47" spans="1:5" ht="16.5">
      <c r="A47" s="334" t="s">
        <v>164</v>
      </c>
      <c r="D47" s="341">
        <f>-D44*15%</f>
        <v>0</v>
      </c>
      <c r="E47" s="347"/>
    </row>
    <row r="48" spans="1:4" ht="16.5">
      <c r="A48" s="337" t="s">
        <v>157</v>
      </c>
      <c r="B48" s="338"/>
      <c r="C48" s="337"/>
      <c r="D48" s="340">
        <f>+D44+D47</f>
        <v>0</v>
      </c>
    </row>
  </sheetData>
  <sheetProtection/>
  <mergeCells count="4"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zoomScalePageLayoutView="0" workbookViewId="0" topLeftCell="A1">
      <selection activeCell="F15" sqref="F15"/>
    </sheetView>
  </sheetViews>
  <sheetFormatPr defaultColWidth="11.421875" defaultRowHeight="15"/>
  <cols>
    <col min="1" max="1" width="46.7109375" style="349" customWidth="1"/>
    <col min="2" max="2" width="9.57421875" style="349" bestFit="1" customWidth="1"/>
    <col min="3" max="3" width="8.421875" style="349" customWidth="1"/>
    <col min="4" max="4" width="8.140625" style="349" bestFit="1" customWidth="1"/>
    <col min="5" max="5" width="10.57421875" style="349" bestFit="1" customWidth="1"/>
    <col min="6" max="7" width="8.140625" style="349" bestFit="1" customWidth="1"/>
    <col min="8" max="8" width="10.28125" style="349" bestFit="1" customWidth="1"/>
    <col min="9" max="9" width="10.00390625" style="349" customWidth="1"/>
    <col min="10" max="10" width="11.28125" style="349" bestFit="1" customWidth="1"/>
    <col min="11" max="11" width="10.28125" style="349" bestFit="1" customWidth="1"/>
    <col min="12" max="12" width="11.140625" style="349" bestFit="1" customWidth="1"/>
    <col min="13" max="16384" width="11.421875" style="349" customWidth="1"/>
  </cols>
  <sheetData>
    <row r="1" ht="16.5">
      <c r="A1" s="348" t="str">
        <f>+ResultFuncion!A1</f>
        <v>EMPRESA MODELO SAC</v>
      </c>
    </row>
    <row r="2" ht="16.5">
      <c r="A2" s="348" t="str">
        <f>+ResultFuncion!A2</f>
        <v>RUC: 20XXXXXXXXX</v>
      </c>
    </row>
    <row r="3" spans="1:12" ht="16.5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2" ht="16.5">
      <c r="A4" s="351" t="s">
        <v>39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16.5">
      <c r="A5" s="351" t="s">
        <v>591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2" ht="16.5">
      <c r="A6" s="351" t="s">
        <v>0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12" ht="16.5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</row>
    <row r="8" spans="1:12" s="353" customFormat="1" ht="82.5">
      <c r="A8" s="352" t="s">
        <v>40</v>
      </c>
      <c r="B8" s="352" t="s">
        <v>41</v>
      </c>
      <c r="C8" s="352" t="s">
        <v>22</v>
      </c>
      <c r="D8" s="352" t="s">
        <v>42</v>
      </c>
      <c r="E8" s="352" t="s">
        <v>43</v>
      </c>
      <c r="F8" s="352" t="s">
        <v>44</v>
      </c>
      <c r="G8" s="352" t="s">
        <v>45</v>
      </c>
      <c r="H8" s="352" t="s">
        <v>24</v>
      </c>
      <c r="I8" s="352" t="s">
        <v>46</v>
      </c>
      <c r="J8" s="352" t="s">
        <v>47</v>
      </c>
      <c r="K8" s="352" t="s">
        <v>48</v>
      </c>
      <c r="L8" s="352" t="s">
        <v>49</v>
      </c>
    </row>
    <row r="9" spans="1:12" ht="16.5">
      <c r="A9" s="354" t="s">
        <v>71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ht="16.5">
      <c r="A10" s="356" t="s">
        <v>50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</row>
    <row r="11" spans="1:12" ht="16.5">
      <c r="A11" s="358" t="s">
        <v>51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</row>
    <row r="12" spans="1:12" ht="16.5">
      <c r="A12" s="358" t="s">
        <v>52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2" ht="16.5">
      <c r="A13" s="358" t="s">
        <v>53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</row>
    <row r="14" spans="1:12" ht="16.5">
      <c r="A14" s="360" t="s">
        <v>54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</row>
    <row r="15" spans="1:12" ht="16.5">
      <c r="A15" s="362" t="s">
        <v>55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</row>
    <row r="16" spans="1:12" ht="16.5">
      <c r="A16" s="364" t="s">
        <v>56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9"/>
    </row>
    <row r="17" spans="1:12" ht="16.5">
      <c r="A17" s="358" t="s">
        <v>57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</row>
    <row r="18" spans="1:12" ht="16.5">
      <c r="A18" s="360" t="s">
        <v>58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59"/>
    </row>
    <row r="19" spans="1:12" ht="16.5">
      <c r="A19" s="362" t="s">
        <v>59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</row>
    <row r="20" spans="1:12" ht="16.5">
      <c r="A20" s="364" t="s">
        <v>60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9"/>
    </row>
    <row r="21" spans="1:12" ht="16.5">
      <c r="A21" s="358" t="s">
        <v>61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</row>
    <row r="22" spans="1:12" ht="16.5">
      <c r="A22" s="358" t="s">
        <v>62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2" ht="16.5">
      <c r="A23" s="358" t="s">
        <v>63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</row>
    <row r="24" spans="1:12" ht="16.5">
      <c r="A24" s="358" t="s">
        <v>64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</row>
    <row r="25" spans="1:12" ht="16.5">
      <c r="A25" s="358" t="s">
        <v>65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</row>
    <row r="26" spans="1:12" ht="16.5">
      <c r="A26" s="358" t="s">
        <v>66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1:12" ht="16.5">
      <c r="A27" s="358" t="s">
        <v>67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</row>
    <row r="28" spans="1:12" ht="16.5">
      <c r="A28" s="358" t="s">
        <v>68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</row>
    <row r="29" spans="1:12" ht="16.5">
      <c r="A29" s="358" t="s">
        <v>69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</row>
    <row r="30" spans="1:12" ht="16.5">
      <c r="A30" s="360" t="s">
        <v>70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59"/>
    </row>
    <row r="31" spans="1:12" ht="16.5">
      <c r="A31" s="354" t="s">
        <v>72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</row>
    <row r="32" spans="1:12" ht="16.5">
      <c r="A32" s="354" t="s">
        <v>73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</row>
    <row r="33" spans="1:12" ht="16.5">
      <c r="A33" s="356" t="s">
        <v>50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</row>
    <row r="34" spans="1:12" ht="16.5">
      <c r="A34" s="358" t="s">
        <v>51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</row>
    <row r="35" spans="1:12" ht="16.5">
      <c r="A35" s="358" t="s">
        <v>52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</row>
    <row r="36" spans="1:12" ht="16.5">
      <c r="A36" s="358" t="s">
        <v>53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</row>
    <row r="37" spans="1:12" ht="16.5">
      <c r="A37" s="360" t="s">
        <v>54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</row>
    <row r="38" spans="1:12" ht="16.5">
      <c r="A38" s="362" t="s">
        <v>55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</row>
    <row r="39" spans="1:12" ht="16.5">
      <c r="A39" s="364" t="s">
        <v>56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9"/>
    </row>
    <row r="40" spans="1:12" ht="16.5">
      <c r="A40" s="358" t="s">
        <v>57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</row>
    <row r="41" spans="1:12" ht="16.5">
      <c r="A41" s="360" t="s">
        <v>58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59"/>
    </row>
    <row r="42" spans="1:12" ht="16.5">
      <c r="A42" s="362" t="s">
        <v>59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</row>
    <row r="43" spans="1:12" ht="16.5">
      <c r="A43" s="364" t="s">
        <v>60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9"/>
    </row>
    <row r="44" spans="1:12" ht="16.5">
      <c r="A44" s="358" t="s">
        <v>61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</row>
    <row r="45" spans="1:12" ht="16.5">
      <c r="A45" s="358" t="s">
        <v>62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</row>
    <row r="46" spans="1:12" ht="16.5">
      <c r="A46" s="358" t="s">
        <v>63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</row>
    <row r="47" spans="1:12" ht="16.5">
      <c r="A47" s="358" t="s">
        <v>64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</row>
    <row r="48" spans="1:12" ht="16.5">
      <c r="A48" s="358" t="s">
        <v>65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</row>
    <row r="49" spans="1:12" ht="16.5">
      <c r="A49" s="358" t="s">
        <v>66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</row>
    <row r="50" spans="1:12" ht="16.5">
      <c r="A50" s="358" t="s">
        <v>67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</row>
    <row r="51" spans="1:12" ht="16.5">
      <c r="A51" s="358" t="s">
        <v>68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</row>
    <row r="52" spans="1:12" ht="16.5">
      <c r="A52" s="358" t="s">
        <v>69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</row>
    <row r="53" spans="1:12" ht="16.5">
      <c r="A53" s="360" t="s">
        <v>70</v>
      </c>
      <c r="B53" s="361"/>
      <c r="C53" s="361"/>
      <c r="D53" s="361"/>
      <c r="E53" s="361"/>
      <c r="F53" s="361"/>
      <c r="G53" s="361"/>
      <c r="H53" s="365"/>
      <c r="I53" s="361"/>
      <c r="J53" s="361"/>
      <c r="K53" s="361"/>
      <c r="L53" s="359"/>
    </row>
    <row r="54" spans="1:12" ht="16.5">
      <c r="A54" s="354" t="s">
        <v>74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</row>
  </sheetData>
  <sheetProtection/>
  <mergeCells count="5">
    <mergeCell ref="A3:L3"/>
    <mergeCell ref="A4:L4"/>
    <mergeCell ref="A5:L5"/>
    <mergeCell ref="A6:L6"/>
    <mergeCell ref="A7:L7"/>
  </mergeCells>
  <printOptions/>
  <pageMargins left="0.9055118110236221" right="0.3937007874015748" top="0.7480314960629921" bottom="0.35433070866141736" header="0.31496062992125984" footer="0.31496062992125984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="91" zoomScaleNormal="91" zoomScalePageLayoutView="0" workbookViewId="0" topLeftCell="A1">
      <selection activeCell="E15" sqref="E15"/>
    </sheetView>
  </sheetViews>
  <sheetFormatPr defaultColWidth="11.421875" defaultRowHeight="15"/>
  <cols>
    <col min="1" max="1" width="57.421875" style="349" customWidth="1"/>
    <col min="2" max="2" width="13.140625" style="366" customWidth="1"/>
    <col min="3" max="3" width="13.140625" style="367" customWidth="1"/>
    <col min="4" max="4" width="9.8515625" style="367" hidden="1" customWidth="1"/>
    <col min="5" max="16384" width="11.421875" style="349" customWidth="1"/>
  </cols>
  <sheetData>
    <row r="1" ht="16.5">
      <c r="A1" s="348" t="str">
        <f>+ECP!A1</f>
        <v>EMPRESA MODELO SAC</v>
      </c>
    </row>
    <row r="2" ht="16.5">
      <c r="A2" s="348" t="str">
        <f>+ECP!A2</f>
        <v>RUC: 20XXXXXXXXX</v>
      </c>
    </row>
    <row r="4" spans="1:4" ht="16.5">
      <c r="A4" s="368" t="s">
        <v>117</v>
      </c>
      <c r="B4" s="368"/>
      <c r="C4" s="368"/>
      <c r="D4" s="369"/>
    </row>
    <row r="5" spans="1:4" ht="16.5">
      <c r="A5" s="368" t="s">
        <v>118</v>
      </c>
      <c r="B5" s="368"/>
      <c r="C5" s="368"/>
      <c r="D5" s="369"/>
    </row>
    <row r="6" spans="1:4" ht="16.5">
      <c r="A6" s="351" t="s">
        <v>590</v>
      </c>
      <c r="B6" s="351"/>
      <c r="C6" s="351"/>
      <c r="D6" s="370"/>
    </row>
    <row r="7" spans="1:4" ht="16.5">
      <c r="A7" s="371" t="s">
        <v>75</v>
      </c>
      <c r="B7" s="371"/>
      <c r="C7" s="371"/>
      <c r="D7" s="370"/>
    </row>
    <row r="9" spans="1:4" ht="16.5">
      <c r="A9" s="352" t="s">
        <v>76</v>
      </c>
      <c r="B9" s="372" t="s">
        <v>77</v>
      </c>
      <c r="C9" s="373">
        <v>2012</v>
      </c>
      <c r="D9" s="373">
        <v>2011</v>
      </c>
    </row>
    <row r="10" spans="1:4" ht="16.5">
      <c r="A10" s="374" t="s">
        <v>78</v>
      </c>
      <c r="B10" s="375"/>
      <c r="C10" s="376"/>
      <c r="D10" s="376"/>
    </row>
    <row r="11" spans="1:4" ht="33">
      <c r="A11" s="377" t="s">
        <v>79</v>
      </c>
      <c r="B11" s="378"/>
      <c r="C11" s="379"/>
      <c r="D11" s="379">
        <v>537621</v>
      </c>
    </row>
    <row r="12" spans="1:4" ht="16.5">
      <c r="A12" s="377" t="s">
        <v>80</v>
      </c>
      <c r="B12" s="378"/>
      <c r="C12" s="379"/>
      <c r="D12" s="379"/>
    </row>
    <row r="13" spans="1:4" ht="33">
      <c r="A13" s="377" t="s">
        <v>81</v>
      </c>
      <c r="B13" s="378"/>
      <c r="C13" s="379"/>
      <c r="D13" s="379"/>
    </row>
    <row r="14" spans="1:4" ht="16.5">
      <c r="A14" s="377" t="s">
        <v>82</v>
      </c>
      <c r="B14" s="378"/>
      <c r="C14" s="379"/>
      <c r="D14" s="379"/>
    </row>
    <row r="15" spans="1:4" ht="16.5">
      <c r="A15" s="377" t="s">
        <v>83</v>
      </c>
      <c r="B15" s="378"/>
      <c r="C15" s="379"/>
      <c r="D15" s="379">
        <v>24420</v>
      </c>
    </row>
    <row r="16" spans="1:4" ht="16.5">
      <c r="A16" s="380" t="s">
        <v>84</v>
      </c>
      <c r="B16" s="381"/>
      <c r="C16" s="382"/>
      <c r="D16" s="382"/>
    </row>
    <row r="17" spans="1:4" ht="16.5">
      <c r="A17" s="377" t="s">
        <v>85</v>
      </c>
      <c r="B17" s="378"/>
      <c r="C17" s="379"/>
      <c r="D17" s="379">
        <v>-259729</v>
      </c>
    </row>
    <row r="18" spans="1:4" ht="16.5">
      <c r="A18" s="377" t="s">
        <v>86</v>
      </c>
      <c r="B18" s="378"/>
      <c r="C18" s="379"/>
      <c r="D18" s="379">
        <v>-81585</v>
      </c>
    </row>
    <row r="19" spans="1:4" ht="16.5">
      <c r="A19" s="377" t="s">
        <v>87</v>
      </c>
      <c r="B19" s="378"/>
      <c r="C19" s="379"/>
      <c r="D19" s="379">
        <v>-22645</v>
      </c>
    </row>
    <row r="20" spans="1:4" ht="33">
      <c r="A20" s="377" t="s">
        <v>88</v>
      </c>
      <c r="B20" s="378"/>
      <c r="C20" s="379"/>
      <c r="D20" s="379"/>
    </row>
    <row r="21" spans="1:4" ht="16.5">
      <c r="A21" s="383" t="s">
        <v>89</v>
      </c>
      <c r="B21" s="384"/>
      <c r="C21" s="385"/>
      <c r="D21" s="385">
        <v>-38184</v>
      </c>
    </row>
    <row r="22" spans="1:4" ht="33">
      <c r="A22" s="354" t="s">
        <v>90</v>
      </c>
      <c r="B22" s="386"/>
      <c r="C22" s="387"/>
      <c r="D22" s="387">
        <v>159898</v>
      </c>
    </row>
    <row r="23" spans="1:4" ht="16.5">
      <c r="A23" s="374" t="s">
        <v>91</v>
      </c>
      <c r="B23" s="375"/>
      <c r="C23" s="376"/>
      <c r="D23" s="376"/>
    </row>
    <row r="24" spans="1:4" ht="16.5">
      <c r="A24" s="377" t="s">
        <v>92</v>
      </c>
      <c r="B24" s="378"/>
      <c r="C24" s="379"/>
      <c r="D24" s="379"/>
    </row>
    <row r="25" spans="1:4" ht="16.5">
      <c r="A25" s="377" t="s">
        <v>93</v>
      </c>
      <c r="B25" s="378"/>
      <c r="C25" s="379"/>
      <c r="D25" s="379"/>
    </row>
    <row r="26" spans="1:4" ht="16.5">
      <c r="A26" s="377" t="s">
        <v>94</v>
      </c>
      <c r="B26" s="378"/>
      <c r="C26" s="379"/>
      <c r="D26" s="379"/>
    </row>
    <row r="27" spans="1:4" ht="16.5">
      <c r="A27" s="377" t="s">
        <v>95</v>
      </c>
      <c r="B27" s="378"/>
      <c r="C27" s="379"/>
      <c r="D27" s="379"/>
    </row>
    <row r="28" spans="1:4" ht="16.5">
      <c r="A28" s="377" t="s">
        <v>96</v>
      </c>
      <c r="B28" s="378"/>
      <c r="C28" s="379"/>
      <c r="D28" s="379"/>
    </row>
    <row r="29" spans="1:4" ht="16.5">
      <c r="A29" s="380" t="s">
        <v>84</v>
      </c>
      <c r="B29" s="381"/>
      <c r="C29" s="382"/>
      <c r="D29" s="382"/>
    </row>
    <row r="30" spans="1:4" ht="16.5">
      <c r="A30" s="377" t="s">
        <v>97</v>
      </c>
      <c r="B30" s="378"/>
      <c r="C30" s="379"/>
      <c r="D30" s="379"/>
    </row>
    <row r="31" spans="1:4" ht="16.5">
      <c r="A31" s="377" t="s">
        <v>98</v>
      </c>
      <c r="B31" s="378"/>
      <c r="C31" s="379"/>
      <c r="D31" s="379">
        <v>-5056</v>
      </c>
    </row>
    <row r="32" spans="1:4" ht="16.5">
      <c r="A32" s="377" t="s">
        <v>99</v>
      </c>
      <c r="B32" s="378"/>
      <c r="C32" s="379"/>
      <c r="D32" s="379"/>
    </row>
    <row r="33" spans="1:4" ht="16.5">
      <c r="A33" s="377" t="s">
        <v>100</v>
      </c>
      <c r="B33" s="378"/>
      <c r="C33" s="379"/>
      <c r="D33" s="379"/>
    </row>
    <row r="34" spans="1:4" ht="16.5">
      <c r="A34" s="377" t="s">
        <v>87</v>
      </c>
      <c r="B34" s="378"/>
      <c r="C34" s="379"/>
      <c r="D34" s="379"/>
    </row>
    <row r="35" spans="1:4" ht="16.5">
      <c r="A35" s="383" t="s">
        <v>101</v>
      </c>
      <c r="B35" s="384"/>
      <c r="C35" s="385"/>
      <c r="D35" s="385"/>
    </row>
    <row r="36" spans="1:4" ht="33">
      <c r="A36" s="354" t="s">
        <v>102</v>
      </c>
      <c r="B36" s="387"/>
      <c r="C36" s="387"/>
      <c r="D36" s="387">
        <v>-5056</v>
      </c>
    </row>
    <row r="37" spans="1:4" ht="16.5">
      <c r="A37" s="374" t="s">
        <v>103</v>
      </c>
      <c r="B37" s="375"/>
      <c r="C37" s="376"/>
      <c r="D37" s="376"/>
    </row>
    <row r="38" spans="1:6" ht="16.5">
      <c r="A38" s="377" t="s">
        <v>104</v>
      </c>
      <c r="B38" s="378"/>
      <c r="C38" s="379"/>
      <c r="D38" s="379"/>
      <c r="F38" s="366"/>
    </row>
    <row r="39" spans="1:4" ht="16.5">
      <c r="A39" s="377" t="s">
        <v>105</v>
      </c>
      <c r="B39" s="378"/>
      <c r="C39" s="379"/>
      <c r="D39" s="379"/>
    </row>
    <row r="40" spans="1:4" ht="16.5">
      <c r="A40" s="377" t="s">
        <v>106</v>
      </c>
      <c r="B40" s="378"/>
      <c r="C40" s="379"/>
      <c r="D40" s="379"/>
    </row>
    <row r="41" spans="1:4" ht="16.5">
      <c r="A41" s="380" t="s">
        <v>84</v>
      </c>
      <c r="B41" s="381"/>
      <c r="C41" s="382"/>
      <c r="D41" s="382"/>
    </row>
    <row r="42" spans="1:4" ht="16.5">
      <c r="A42" s="377" t="s">
        <v>107</v>
      </c>
      <c r="B42" s="378"/>
      <c r="C42" s="379"/>
      <c r="D42" s="379"/>
    </row>
    <row r="43" spans="1:4" ht="16.5">
      <c r="A43" s="377" t="s">
        <v>108</v>
      </c>
      <c r="B43" s="378"/>
      <c r="C43" s="379"/>
      <c r="D43" s="379">
        <v>-29066</v>
      </c>
    </row>
    <row r="44" spans="1:4" ht="16.5">
      <c r="A44" s="377" t="s">
        <v>109</v>
      </c>
      <c r="B44" s="378"/>
      <c r="C44" s="379"/>
      <c r="D44" s="379"/>
    </row>
    <row r="45" spans="1:4" ht="16.5">
      <c r="A45" s="377" t="s">
        <v>87</v>
      </c>
      <c r="B45" s="378"/>
      <c r="C45" s="379"/>
      <c r="D45" s="379"/>
    </row>
    <row r="46" spans="1:4" ht="16.5">
      <c r="A46" s="377" t="s">
        <v>110</v>
      </c>
      <c r="B46" s="378"/>
      <c r="C46" s="379"/>
      <c r="D46" s="379"/>
    </row>
    <row r="47" spans="1:4" ht="33">
      <c r="A47" s="354" t="s">
        <v>111</v>
      </c>
      <c r="B47" s="386"/>
      <c r="C47" s="387"/>
      <c r="D47" s="387">
        <v>-29066</v>
      </c>
    </row>
    <row r="48" spans="1:4" ht="16.5">
      <c r="A48" s="388" t="s">
        <v>112</v>
      </c>
      <c r="B48" s="389"/>
      <c r="C48" s="389"/>
      <c r="D48" s="389">
        <v>125776</v>
      </c>
    </row>
    <row r="49" spans="1:4" ht="33">
      <c r="A49" s="390" t="s">
        <v>113</v>
      </c>
      <c r="B49" s="391"/>
      <c r="C49" s="389"/>
      <c r="D49" s="389">
        <v>0</v>
      </c>
    </row>
    <row r="50" spans="1:4" ht="16.5">
      <c r="A50" s="390" t="s">
        <v>114</v>
      </c>
      <c r="B50" s="391"/>
      <c r="C50" s="389"/>
      <c r="D50" s="389">
        <v>125776</v>
      </c>
    </row>
    <row r="51" spans="1:4" ht="16.5">
      <c r="A51" s="390" t="s">
        <v>115</v>
      </c>
      <c r="B51" s="391"/>
      <c r="C51" s="389"/>
      <c r="D51" s="389">
        <v>219848</v>
      </c>
    </row>
    <row r="52" spans="1:4" ht="16.5">
      <c r="A52" s="354" t="s">
        <v>116</v>
      </c>
      <c r="B52" s="387"/>
      <c r="C52" s="387"/>
      <c r="D52" s="387">
        <v>345624</v>
      </c>
    </row>
  </sheetData>
  <sheetProtection/>
  <mergeCells count="4">
    <mergeCell ref="A5:C5"/>
    <mergeCell ref="A4:C4"/>
    <mergeCell ref="A6:C6"/>
    <mergeCell ref="A7:C7"/>
  </mergeCells>
  <printOptions/>
  <pageMargins left="0.9055118110236221" right="0.7086614173228347" top="0.7480314960629921" bottom="0.7480314960629921" header="0.31496062992125984" footer="0.31496062992125984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ADMINIST</cp:lastModifiedBy>
  <cp:lastPrinted>2022-03-12T20:46:02Z</cp:lastPrinted>
  <dcterms:created xsi:type="dcterms:W3CDTF">2014-03-18T20:58:30Z</dcterms:created>
  <dcterms:modified xsi:type="dcterms:W3CDTF">2022-12-29T16:27:34Z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